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emi\Documents\Dokumenty\Čakovičky\2021\výběrka\Nová složka\"/>
    </mc:Choice>
  </mc:AlternateContent>
  <xr:revisionPtr revIDLastSave="0" documentId="13_ncr:1_{B7535046-DC7C-47AF-87E9-CCDEBB89D06B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Rozpočet Pol" sheetId="12" r:id="rId4"/>
  </sheets>
  <externalReferences>
    <externalReference r:id="rId5"/>
  </externalReferences>
  <definedNames>
    <definedName name="CelkemDPHVypocet" localSheetId="1">Stavba!$H$40</definedName>
    <definedName name="CenaCelkem">Stavba!$G$29</definedName>
    <definedName name="CenaCelkemBezDPH">Stavba!$G$28</definedName>
    <definedName name="CenaCelkemVypocet" localSheetId="1">Stavba!$I$40</definedName>
    <definedName name="cisloobjektu">Stavba!$C$3</definedName>
    <definedName name="CisloRozpoctu">'[1]Krycí list'!$C$2</definedName>
    <definedName name="CisloStavby" localSheetId="1">Stavba!$C$2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Stavba!$D$13:$G$13</definedName>
    <definedName name="DPHSni">Stavba!$G$24</definedName>
    <definedName name="DPHZakl">Stavba!$G$26</definedName>
    <definedName name="dpsc" localSheetId="1">Stavba!$C$13</definedName>
    <definedName name="IČO" localSheetId="1">Stavba!$I$11</definedName>
    <definedName name="Mena">Stavba!$J$29</definedName>
    <definedName name="MistoStavby">Stavba!$D$4</definedName>
    <definedName name="nazevobjektu">Stavba!$D$3</definedName>
    <definedName name="NazevRozpoctu">'[1]Krycí list'!$D$2</definedName>
    <definedName name="NazevStavby" localSheetId="1">Stavba!$D$2</definedName>
    <definedName name="nazevstavby">'[1]Krycí list'!$C$7</definedName>
    <definedName name="NazevStavebnihoRozpoctu">Stavba!$E$4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'Rozpočet Pol'!$A$1:$U$48</definedName>
    <definedName name="_xlnm.Print_Area" localSheetId="1">Stavba!$A$1:$J$51</definedName>
    <definedName name="odic" localSheetId="1">Stavba!$I$6</definedName>
    <definedName name="oico" localSheetId="1">Stavba!$I$5</definedName>
    <definedName name="omisto" localSheetId="1">Stavba!$D$7</definedName>
    <definedName name="onazev" localSheetId="1">Stavba!$D$6</definedName>
    <definedName name="opsc" localSheetId="1">Stavba!$C$7</definedName>
    <definedName name="padresa">Stavba!$D$9</definedName>
    <definedName name="pdic">Stavba!$I$9</definedName>
    <definedName name="pico">Stavba!$I$8</definedName>
    <definedName name="pmisto">Stavba!$D$10</definedName>
    <definedName name="PocetMJ">#REF!</definedName>
    <definedName name="PoptavkaID">Stavba!$A$1</definedName>
    <definedName name="pPSC">Stavba!$C$10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Stavba!$F$40</definedName>
    <definedName name="ZakladDPHZakl">Stavba!$G$25</definedName>
    <definedName name="ZakladDPHZaklVypocet" localSheetId="1">Stavba!$G$40</definedName>
    <definedName name="Zaokrouhleni">Stavba!$G$27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AD38" i="12" l="1"/>
  <c r="G39" i="1" s="1"/>
  <c r="G40" i="1" s="1"/>
  <c r="G25" i="1" s="1"/>
  <c r="G26" i="1" s="1"/>
  <c r="G9" i="12"/>
  <c r="I9" i="12"/>
  <c r="K9" i="12"/>
  <c r="M9" i="12"/>
  <c r="O9" i="12"/>
  <c r="Q9" i="12"/>
  <c r="U9" i="12"/>
  <c r="G12" i="12"/>
  <c r="M12" i="12" s="1"/>
  <c r="I12" i="12"/>
  <c r="K12" i="12"/>
  <c r="O12" i="12"/>
  <c r="Q12" i="12"/>
  <c r="U12" i="12"/>
  <c r="G15" i="12"/>
  <c r="I15" i="12"/>
  <c r="K15" i="12"/>
  <c r="M15" i="12"/>
  <c r="O15" i="12"/>
  <c r="Q15" i="12"/>
  <c r="U15" i="12"/>
  <c r="G18" i="12"/>
  <c r="I18" i="12"/>
  <c r="K18" i="12"/>
  <c r="O18" i="12"/>
  <c r="Q18" i="12"/>
  <c r="U18" i="12"/>
  <c r="G21" i="12"/>
  <c r="M21" i="12" s="1"/>
  <c r="I21" i="12"/>
  <c r="K21" i="12"/>
  <c r="O21" i="12"/>
  <c r="Q21" i="12"/>
  <c r="U21" i="12"/>
  <c r="U24" i="12"/>
  <c r="G25" i="12"/>
  <c r="I25" i="12"/>
  <c r="I24" i="12" s="1"/>
  <c r="K25" i="12"/>
  <c r="K24" i="12" s="1"/>
  <c r="M25" i="12"/>
  <c r="O25" i="12"/>
  <c r="Q25" i="12"/>
  <c r="U25" i="12"/>
  <c r="G28" i="12"/>
  <c r="G24" i="12" s="1"/>
  <c r="I48" i="1" s="1"/>
  <c r="I28" i="12"/>
  <c r="K28" i="12"/>
  <c r="O28" i="12"/>
  <c r="Q28" i="12"/>
  <c r="U28" i="12"/>
  <c r="I31" i="12"/>
  <c r="G32" i="12"/>
  <c r="M32" i="12" s="1"/>
  <c r="M31" i="12" s="1"/>
  <c r="I32" i="12"/>
  <c r="K32" i="12"/>
  <c r="K31" i="12" s="1"/>
  <c r="O32" i="12"/>
  <c r="O31" i="12" s="1"/>
  <c r="Q32" i="12"/>
  <c r="Q31" i="12" s="1"/>
  <c r="U32" i="12"/>
  <c r="U31" i="12" s="1"/>
  <c r="G35" i="12"/>
  <c r="I35" i="12"/>
  <c r="K35" i="12"/>
  <c r="K34" i="12" s="1"/>
  <c r="O35" i="12"/>
  <c r="Q35" i="12"/>
  <c r="U35" i="12"/>
  <c r="G36" i="12"/>
  <c r="M36" i="12" s="1"/>
  <c r="I36" i="12"/>
  <c r="I34" i="12" s="1"/>
  <c r="K36" i="12"/>
  <c r="O36" i="12"/>
  <c r="Q36" i="12"/>
  <c r="U36" i="12"/>
  <c r="I20" i="1"/>
  <c r="I18" i="1"/>
  <c r="I17" i="1"/>
  <c r="G27" i="1"/>
  <c r="J28" i="1"/>
  <c r="J26" i="1"/>
  <c r="G38" i="1"/>
  <c r="F38" i="1"/>
  <c r="J23" i="1"/>
  <c r="J24" i="1"/>
  <c r="J25" i="1"/>
  <c r="J27" i="1"/>
  <c r="E24" i="1"/>
  <c r="E26" i="1"/>
  <c r="AC38" i="12" l="1"/>
  <c r="F39" i="1" s="1"/>
  <c r="U34" i="12"/>
  <c r="O24" i="12"/>
  <c r="K8" i="12"/>
  <c r="Q8" i="12"/>
  <c r="I8" i="12"/>
  <c r="G34" i="12"/>
  <c r="I50" i="1" s="1"/>
  <c r="I19" i="1" s="1"/>
  <c r="Q24" i="12"/>
  <c r="G8" i="12"/>
  <c r="U8" i="12"/>
  <c r="Q34" i="12"/>
  <c r="O34" i="12"/>
  <c r="O8" i="12"/>
  <c r="M35" i="12"/>
  <c r="M34" i="12" s="1"/>
  <c r="G31" i="12"/>
  <c r="I49" i="1" s="1"/>
  <c r="M28" i="12"/>
  <c r="M24" i="12" s="1"/>
  <c r="M18" i="12"/>
  <c r="M8" i="12" s="1"/>
  <c r="G38" i="12" l="1"/>
  <c r="I47" i="1"/>
  <c r="H39" i="1"/>
  <c r="F40" i="1"/>
  <c r="G28" i="1" l="1"/>
  <c r="G23" i="1"/>
  <c r="I16" i="1"/>
  <c r="I21" i="1" s="1"/>
  <c r="I51" i="1"/>
  <c r="I39" i="1"/>
  <c r="I40" i="1" s="1"/>
  <c r="J39" i="1" s="1"/>
  <c r="J40" i="1" s="1"/>
  <c r="H40" i="1"/>
  <c r="G24" i="1" l="1"/>
  <c r="G2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<sst xmlns="http://schemas.openxmlformats.org/spreadsheetml/2006/main" count="216" uniqueCount="128">
  <si>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</si>
  <si>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</si>
  <si>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</si>
  <si>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</si>
  <si>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</si>
  <si>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</si>
  <si>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</si>
  <si>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</si>
  <si>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</si>
  <si>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</si>
  <si>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</si>
  <si>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</si>
  <si>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</si>
  <si>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</si>
  <si>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</si>
  <si>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</si>
  <si>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</si>
  <si>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</si>
  <si>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</si>
  <si>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</si>
  <si>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</si>
  <si>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</si>
  <si>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</si>
  <si>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</si>
  <si>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</si>
  <si>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</si>
  <si>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</si>
  <si>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</si>
  <si>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</si>
  <si>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</si>
  <si>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</si>
  <si>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</si>
  <si>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</si>
  <si>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IČ: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</si>
  <si>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</si>
  <si>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</si>
  <si>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</si>
  <si>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</si>
  <si>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</si>
  <si>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</si>
  <si>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Zakázka:</t>
  </si>
  <si>
    <t>Z:</t>
  </si>
  <si>
    <t>Položkový rozpočet</t>
  </si>
  <si>
    <t>Obec Čakovičky</t>
  </si>
  <si>
    <t>Rozpočet:</t>
  </si>
  <si>
    <t>Misto</t>
  </si>
  <si>
    <t>REKONSTRUKCE KOMUNIKACÍ POLNÍ A ZA ŠKOLKOU</t>
  </si>
  <si>
    <t xml:space="preserve">Kojetická 32 </t>
  </si>
  <si>
    <t>Čakovičky</t>
  </si>
  <si>
    <t>25063</t>
  </si>
  <si>
    <t>Rozpočet</t>
  </si>
  <si>
    <t>Celkem za stavbu</t>
  </si>
  <si>
    <t>CZK</t>
  </si>
  <si>
    <t>Rekapitulace dílů</t>
  </si>
  <si>
    <t>Typ dílu</t>
  </si>
  <si>
    <t>1</t>
  </si>
  <si>
    <t>Zemní práce</t>
  </si>
  <si>
    <t>5</t>
  </si>
  <si>
    <t>Komunikace</t>
  </si>
  <si>
    <t>99</t>
  </si>
  <si>
    <t>Staveništní přesun hmot</t>
  </si>
  <si>
    <t>VN</t>
  </si>
  <si>
    <t>ON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</si>
  <si>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</si>
  <si>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</si>
  <si>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</si>
  <si>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</si>
  <si>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</si>
  <si>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</si>
  <si>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</si>
  <si>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</si>
  <si>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</si>
  <si>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</si>
  <si>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</si>
  <si>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</si>
  <si>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</si>
  <si>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</si>
  <si>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</si>
  <si>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</si>
  <si>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</si>
  <si>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</si>
  <si>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</si>
  <si>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</si>
  <si>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</si>
  <si>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</si>
  <si>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</si>
  <si>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</si>
  <si>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</si>
  <si>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</si>
  <si>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</si>
  <si>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122302202R00</t>
  </si>
  <si>
    <t>Odkopávky pro silnice v hor. 4 do 1000 m3</t>
  </si>
  <si>
    <t>m3</t>
  </si>
  <si>
    <t>POL1_0</t>
  </si>
  <si>
    <t>vjezdy:0,3*(16,13)*0,3</t>
  </si>
  <si>
    <t>VV</t>
  </si>
  <si>
    <t>komunikace:0,3*(363,62+2,48+200,94+234,98)*0,3</t>
  </si>
  <si>
    <t>161101101R00</t>
  </si>
  <si>
    <t>Svislé přemístění výkopku z hor.1-4 do 2,5 m</t>
  </si>
  <si>
    <t>162701105R00</t>
  </si>
  <si>
    <t>Vodorovné přemístění výkopku z hor.1-4 do 10000 m</t>
  </si>
  <si>
    <t>171201101R00</t>
  </si>
  <si>
    <t>Uložení sypaniny do násypů nezhutněných</t>
  </si>
  <si>
    <t>199000005R00</t>
  </si>
  <si>
    <t>Poplatek za skládku zeminy 1- 4</t>
  </si>
  <si>
    <t>t</t>
  </si>
  <si>
    <t>vjezdy:0,3*(16,13)*0,3*1,8</t>
  </si>
  <si>
    <t>komunikace:0,3*(363,62+2,48+200,94+234,98)*0,3*1,8</t>
  </si>
  <si>
    <t>561121114R00</t>
  </si>
  <si>
    <t>Podklad z mechanicky zpevněné zeminy tl. 30 cm</t>
  </si>
  <si>
    <t>m2</t>
  </si>
  <si>
    <t>vjezdy:0,3*(16,13)</t>
  </si>
  <si>
    <t>komunikace:0,3*(363,62+2,48+200,94+234,98)</t>
  </si>
  <si>
    <t>58344197R</t>
  </si>
  <si>
    <t>Štěrkodrtě frakce 0-63 A</t>
  </si>
  <si>
    <t>POL3_0</t>
  </si>
  <si>
    <t>998223011R00</t>
  </si>
  <si>
    <t>Přesun hmot, pozemní komunikace, kryt dlážděný</t>
  </si>
  <si>
    <t>132,54</t>
  </si>
  <si>
    <t>VN1</t>
  </si>
  <si>
    <t>Zařízení staveniště</t>
  </si>
  <si>
    <t>soubor</t>
  </si>
  <si>
    <t>VN2</t>
  </si>
  <si>
    <t>Geodetické práce</t>
  </si>
  <si>
    <t/>
  </si>
  <si>
    <t>SUM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</si>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</sst>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5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6" xfId="0" applyFont="1" applyBorder="1"/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6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0" fontId="4" fillId="0" borderId="0" xfId="0" applyFont="1" applyAlignment="1">
      <alignment horizontal="left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49" fontId="6" fillId="3" borderId="0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indent="1"/>
    </xf>
    <xf numFmtId="0" fontId="8" fillId="3" borderId="0" xfId="0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/>
    <xf numFmtId="0" fontId="8" fillId="3" borderId="6" xfId="0" applyFont="1" applyFill="1" applyBorder="1" applyAlignment="1"/>
    <xf numFmtId="0" fontId="8" fillId="3" borderId="8" xfId="0" applyFont="1" applyFill="1" applyBorder="1" applyAlignment="1"/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right" vertical="center"/>
    </xf>
    <xf numFmtId="49" fontId="8" fillId="4" borderId="6" xfId="0" applyNumberFormat="1" applyFont="1" applyFill="1" applyBorder="1" applyAlignment="1" applyProtection="1">
      <alignment horizontal="right" vertical="center"/>
      <protection locked="0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/>
    <xf numFmtId="4" fontId="0" fillId="0" borderId="0" xfId="0" applyNumberFormat="1" applyAlignment="1"/>
    <xf numFmtId="3" fontId="0" fillId="0" borderId="26" xfId="0" applyNumberFormat="1" applyBorder="1"/>
    <xf numFmtId="3" fontId="0" fillId="5" borderId="30" xfId="0" applyNumberFormat="1" applyFill="1" applyBorder="1" applyAlignment="1"/>
    <xf numFmtId="3" fontId="7" fillId="3" borderId="27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7" fillId="3" borderId="18" xfId="0" applyNumberFormat="1" applyFont="1" applyFill="1" applyBorder="1" applyAlignment="1">
      <alignment vertical="center" wrapText="1"/>
    </xf>
    <xf numFmtId="3" fontId="7" fillId="3" borderId="28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/>
    <xf numFmtId="3" fontId="0" fillId="0" borderId="29" xfId="0" applyNumberFormat="1" applyBorder="1" applyAlignment="1"/>
    <xf numFmtId="0" fontId="2" fillId="0" borderId="0" xfId="0" applyFont="1" applyAlignment="1">
      <alignment horizontal="center" shrinkToFit="1"/>
    </xf>
    <xf numFmtId="3" fontId="10" fillId="3" borderId="28" xfId="0" applyNumberFormat="1" applyFont="1" applyFill="1" applyBorder="1" applyAlignment="1">
      <alignment horizontal="center" vertical="center" wrapText="1" shrinkToFit="1"/>
    </xf>
    <xf numFmtId="3" fontId="7" fillId="3" borderId="28" xfId="0" applyNumberFormat="1" applyFont="1" applyFill="1" applyBorder="1" applyAlignment="1">
      <alignment horizontal="center" vertical="center" wrapText="1" shrinkToFit="1"/>
    </xf>
    <xf numFmtId="3" fontId="3" fillId="0" borderId="29" xfId="0" applyNumberFormat="1" applyFont="1" applyBorder="1" applyAlignment="1">
      <alignment horizontal="right" wrapText="1" shrinkToFit="1"/>
    </xf>
    <xf numFmtId="3" fontId="3" fillId="0" borderId="29" xfId="0" applyNumberFormat="1" applyFont="1" applyBorder="1" applyAlignment="1">
      <alignment horizontal="right" shrinkToFit="1"/>
    </xf>
    <xf numFmtId="3" fontId="0" fillId="0" borderId="29" xfId="0" applyNumberFormat="1" applyBorder="1" applyAlignment="1">
      <alignment shrinkToFit="1"/>
    </xf>
    <xf numFmtId="3" fontId="0" fillId="5" borderId="30" xfId="0" applyNumberFormat="1" applyFill="1" applyBorder="1" applyAlignment="1">
      <alignment wrapText="1" shrinkToFit="1"/>
    </xf>
    <xf numFmtId="3" fontId="0" fillId="5" borderId="30" xfId="0" applyNumberFormat="1" applyFill="1" applyBorder="1" applyAlignment="1">
      <alignment shrinkToFit="1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49" fontId="7" fillId="0" borderId="26" xfId="0" applyNumberFormat="1" applyFont="1" applyBorder="1" applyAlignment="1">
      <alignment vertical="center"/>
    </xf>
    <xf numFmtId="0" fontId="15" fillId="3" borderId="36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7" fillId="5" borderId="10" xfId="0" applyFont="1" applyFill="1" applyBorder="1"/>
    <xf numFmtId="0" fontId="7" fillId="5" borderId="6" xfId="0" applyFont="1" applyFill="1" applyBorder="1"/>
    <xf numFmtId="0" fontId="15" fillId="3" borderId="35" xfId="0" applyFont="1" applyFill="1" applyBorder="1" applyAlignment="1">
      <alignment horizontal="center" vertical="center" wrapText="1"/>
    </xf>
    <xf numFmtId="49" fontId="7" fillId="0" borderId="36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0" borderId="39" xfId="0" applyNumberFormat="1" applyFont="1" applyBorder="1" applyAlignment="1">
      <alignment horizontal="center" vertical="center"/>
    </xf>
    <xf numFmtId="4" fontId="7" fillId="0" borderId="39" xfId="0" applyNumberFormat="1" applyFont="1" applyBorder="1" applyAlignment="1">
      <alignment vertical="center"/>
    </xf>
    <xf numFmtId="4" fontId="7" fillId="5" borderId="39" xfId="0" applyNumberFormat="1" applyFont="1" applyFill="1" applyBorder="1" applyAlignment="1">
      <alignment horizontal="center"/>
    </xf>
    <xf numFmtId="4" fontId="7" fillId="5" borderId="39" xfId="0" applyNumberFormat="1" applyFont="1" applyFill="1" applyBorder="1" applyAlignment="1"/>
    <xf numFmtId="4" fontId="0" fillId="0" borderId="0" xfId="0" applyNumberFormat="1"/>
    <xf numFmtId="49" fontId="0" fillId="0" borderId="1" xfId="0" applyNumberFormat="1" applyBorder="1"/>
    <xf numFmtId="49" fontId="0" fillId="0" borderId="14" xfId="0" applyNumberFormat="1" applyBorder="1" applyAlignment="1">
      <alignment horizontal="left" vertical="center" indent="1"/>
    </xf>
    <xf numFmtId="49" fontId="0" fillId="0" borderId="40" xfId="0" applyNumberFormat="1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45" xfId="0" applyFont="1" applyBorder="1" applyAlignment="1">
      <alignment vertical="center"/>
    </xf>
    <xf numFmtId="0" fontId="0" fillId="3" borderId="46" xfId="0" applyFill="1" applyBorder="1"/>
    <xf numFmtId="49" fontId="0" fillId="3" borderId="43" xfId="0" applyNumberFormat="1" applyFill="1" applyBorder="1" applyAlignment="1"/>
    <xf numFmtId="49" fontId="0" fillId="3" borderId="43" xfId="0" applyNumberFormat="1" applyFill="1" applyBorder="1"/>
    <xf numFmtId="0" fontId="0" fillId="3" borderId="43" xfId="0" applyFill="1" applyBorder="1"/>
    <xf numFmtId="0" fontId="0" fillId="3" borderId="42" xfId="0" applyFill="1" applyBorder="1"/>
    <xf numFmtId="0" fontId="0" fillId="3" borderId="36" xfId="0" applyFill="1" applyBorder="1"/>
    <xf numFmtId="0" fontId="16" fillId="0" borderId="0" xfId="0" applyFont="1"/>
    <xf numFmtId="0" fontId="16" fillId="0" borderId="26" xfId="0" applyFont="1" applyBorder="1" applyAlignment="1">
      <alignment vertical="top"/>
    </xf>
    <xf numFmtId="0" fontId="0" fillId="3" borderId="10" xfId="0" applyFill="1" applyBorder="1" applyAlignment="1">
      <alignment vertical="top"/>
    </xf>
    <xf numFmtId="0" fontId="0" fillId="3" borderId="35" xfId="0" applyFill="1" applyBorder="1"/>
    <xf numFmtId="49" fontId="0" fillId="3" borderId="35" xfId="0" applyNumberFormat="1" applyFill="1" applyBorder="1"/>
    <xf numFmtId="0" fontId="0" fillId="3" borderId="49" xfId="0" applyFill="1" applyBorder="1" applyAlignment="1">
      <alignment vertical="top"/>
    </xf>
    <xf numFmtId="0" fontId="0" fillId="3" borderId="50" xfId="0" applyFill="1" applyBorder="1" applyAlignment="1">
      <alignment wrapText="1"/>
    </xf>
    <xf numFmtId="0" fontId="16" fillId="0" borderId="26" xfId="0" applyNumberFormat="1" applyFont="1" applyBorder="1" applyAlignment="1">
      <alignment vertical="top"/>
    </xf>
    <xf numFmtId="0" fontId="0" fillId="3" borderId="10" xfId="0" applyNumberFormat="1" applyFill="1" applyBorder="1" applyAlignment="1">
      <alignment vertical="top"/>
    </xf>
    <xf numFmtId="0" fontId="16" fillId="0" borderId="34" xfId="0" applyFont="1" applyBorder="1" applyAlignment="1">
      <alignment vertical="top" shrinkToFit="1"/>
    </xf>
    <xf numFmtId="0" fontId="16" fillId="0" borderId="33" xfId="0" applyFont="1" applyBorder="1" applyAlignment="1">
      <alignment vertical="top" shrinkToFit="1"/>
    </xf>
    <xf numFmtId="0" fontId="16" fillId="0" borderId="26" xfId="0" applyFont="1" applyBorder="1" applyAlignment="1">
      <alignment vertical="top" shrinkToFit="1"/>
    </xf>
    <xf numFmtId="0" fontId="17" fillId="0" borderId="34" xfId="0" applyNumberFormat="1" applyFont="1" applyBorder="1" applyAlignment="1">
      <alignment vertical="top" wrapText="1" shrinkToFit="1"/>
    </xf>
    <xf numFmtId="0" fontId="0" fillId="3" borderId="38" xfId="0" applyFill="1" applyBorder="1" applyAlignment="1">
      <alignment vertical="top" shrinkToFit="1"/>
    </xf>
    <xf numFmtId="0" fontId="0" fillId="3" borderId="39" xfId="0" applyFill="1" applyBorder="1" applyAlignment="1">
      <alignment vertical="top" shrinkToFit="1"/>
    </xf>
    <xf numFmtId="0" fontId="0" fillId="3" borderId="10" xfId="0" applyFill="1" applyBorder="1" applyAlignment="1">
      <alignment vertical="top" shrinkToFit="1"/>
    </xf>
    <xf numFmtId="164" fontId="16" fillId="0" borderId="33" xfId="0" applyNumberFormat="1" applyFont="1" applyBorder="1" applyAlignment="1">
      <alignment vertical="top" shrinkToFit="1"/>
    </xf>
    <xf numFmtId="164" fontId="17" fillId="0" borderId="33" xfId="0" applyNumberFormat="1" applyFont="1" applyBorder="1" applyAlignment="1">
      <alignment vertical="top" wrapText="1" shrinkToFit="1"/>
    </xf>
    <xf numFmtId="164" fontId="0" fillId="3" borderId="39" xfId="0" applyNumberFormat="1" applyFill="1" applyBorder="1" applyAlignment="1">
      <alignment vertical="top" shrinkToFit="1"/>
    </xf>
    <xf numFmtId="4" fontId="16" fillId="4" borderId="33" xfId="0" applyNumberFormat="1" applyFont="1" applyFill="1" applyBorder="1" applyAlignment="1" applyProtection="1">
      <alignment vertical="top" shrinkToFit="1"/>
      <protection locked="0"/>
    </xf>
    <xf numFmtId="4" fontId="16" fillId="0" borderId="33" xfId="0" applyNumberFormat="1" applyFont="1" applyBorder="1" applyAlignment="1">
      <alignment vertical="top" shrinkToFit="1"/>
    </xf>
    <xf numFmtId="4" fontId="0" fillId="3" borderId="39" xfId="0" applyNumberFormat="1" applyFill="1" applyBorder="1" applyAlignment="1">
      <alignment vertical="top" shrinkToFit="1"/>
    </xf>
    <xf numFmtId="0" fontId="0" fillId="3" borderId="51" xfId="0" applyFill="1" applyBorder="1"/>
    <xf numFmtId="0" fontId="0" fillId="3" borderId="52" xfId="0" applyFill="1" applyBorder="1" applyAlignment="1">
      <alignment wrapText="1"/>
    </xf>
    <xf numFmtId="0" fontId="0" fillId="3" borderId="53" xfId="0" applyFill="1" applyBorder="1" applyAlignment="1">
      <alignment vertical="top"/>
    </xf>
    <xf numFmtId="49" fontId="0" fillId="3" borderId="53" xfId="0" applyNumberFormat="1" applyFill="1" applyBorder="1" applyAlignment="1">
      <alignment vertical="top"/>
    </xf>
    <xf numFmtId="49" fontId="0" fillId="3" borderId="49" xfId="0" applyNumberFormat="1" applyFill="1" applyBorder="1" applyAlignment="1">
      <alignment vertical="top"/>
    </xf>
    <xf numFmtId="0" fontId="0" fillId="3" borderId="54" xfId="0" applyFill="1" applyBorder="1" applyAlignment="1">
      <alignment vertical="top"/>
    </xf>
    <xf numFmtId="164" fontId="0" fillId="3" borderId="49" xfId="0" applyNumberFormat="1" applyFill="1" applyBorder="1" applyAlignment="1">
      <alignment vertical="top"/>
    </xf>
    <xf numFmtId="4" fontId="0" fillId="3" borderId="49" xfId="0" applyNumberFormat="1" applyFill="1" applyBorder="1" applyAlignment="1">
      <alignment vertical="top"/>
    </xf>
    <xf numFmtId="0" fontId="16" fillId="0" borderId="10" xfId="0" applyFont="1" applyBorder="1" applyAlignment="1">
      <alignment vertical="top"/>
    </xf>
    <xf numFmtId="0" fontId="16" fillId="0" borderId="10" xfId="0" applyNumberFormat="1" applyFont="1" applyBorder="1" applyAlignment="1">
      <alignment vertical="top"/>
    </xf>
    <xf numFmtId="0" fontId="16" fillId="0" borderId="38" xfId="0" applyFont="1" applyBorder="1" applyAlignment="1">
      <alignment vertical="top" shrinkToFit="1"/>
    </xf>
    <xf numFmtId="164" fontId="16" fillId="0" borderId="39" xfId="0" applyNumberFormat="1" applyFont="1" applyBorder="1" applyAlignment="1">
      <alignment vertical="top" shrinkToFit="1"/>
    </xf>
    <xf numFmtId="4" fontId="16" fillId="4" borderId="39" xfId="0" applyNumberFormat="1" applyFont="1" applyFill="1" applyBorder="1" applyAlignment="1" applyProtection="1">
      <alignment vertical="top" shrinkToFit="1"/>
      <protection locked="0"/>
    </xf>
    <xf numFmtId="4" fontId="16" fillId="0" borderId="39" xfId="0" applyNumberFormat="1" applyFont="1" applyBorder="1" applyAlignment="1">
      <alignment vertical="top" shrinkToFit="1"/>
    </xf>
    <xf numFmtId="0" fontId="16" fillId="0" borderId="39" xfId="0" applyFont="1" applyBorder="1" applyAlignment="1">
      <alignment vertical="top" shrinkToFit="1"/>
    </xf>
    <xf numFmtId="0" fontId="16" fillId="0" borderId="10" xfId="0" applyFont="1" applyBorder="1" applyAlignment="1">
      <alignment vertical="top" shrinkToFit="1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vertical="top"/>
    </xf>
    <xf numFmtId="4" fontId="8" fillId="3" borderId="22" xfId="0" applyNumberFormat="1" applyFont="1" applyFill="1" applyBorder="1" applyAlignment="1">
      <alignment vertical="top"/>
    </xf>
    <xf numFmtId="0" fontId="16" fillId="0" borderId="33" xfId="0" applyNumberFormat="1" applyFont="1" applyBorder="1" applyAlignment="1">
      <alignment horizontal="left" vertical="top" wrapText="1"/>
    </xf>
    <xf numFmtId="0" fontId="17" fillId="0" borderId="33" xfId="0" quotePrefix="1" applyNumberFormat="1" applyFont="1" applyBorder="1" applyAlignment="1">
      <alignment horizontal="left" vertical="top" wrapText="1"/>
    </xf>
    <xf numFmtId="0" fontId="0" fillId="3" borderId="39" xfId="0" applyNumberFormat="1" applyFill="1" applyBorder="1" applyAlignment="1">
      <alignment horizontal="left" vertical="top" wrapText="1"/>
    </xf>
    <xf numFmtId="0" fontId="16" fillId="0" borderId="39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" fontId="7" fillId="0" borderId="33" xfId="0" applyNumberFormat="1" applyFont="1" applyBorder="1" applyAlignment="1">
      <alignment vertical="center"/>
    </xf>
    <xf numFmtId="49" fontId="7" fillId="0" borderId="26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vertical="center" wrapText="1"/>
    </xf>
    <xf numFmtId="4" fontId="7" fillId="0" borderId="39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vertical="center" wrapText="1"/>
    </xf>
    <xf numFmtId="4" fontId="7" fillId="5" borderId="39" xfId="0" applyNumberFormat="1" applyFont="1" applyFill="1" applyBorder="1" applyAlignment="1"/>
    <xf numFmtId="3" fontId="0" fillId="0" borderId="12" xfId="0" applyNumberFormat="1" applyBorder="1"/>
    <xf numFmtId="3" fontId="0" fillId="0" borderId="12" xfId="0" applyNumberFormat="1" applyBorder="1" applyAlignment="1">
      <alignment wrapText="1"/>
    </xf>
    <xf numFmtId="3" fontId="0" fillId="5" borderId="31" xfId="0" applyNumberFormat="1" applyFill="1" applyBorder="1"/>
    <xf numFmtId="3" fontId="0" fillId="5" borderId="12" xfId="0" applyNumberFormat="1" applyFill="1" applyBorder="1"/>
    <xf numFmtId="3" fontId="0" fillId="5" borderId="32" xfId="0" applyNumberFormat="1" applyFill="1" applyBorder="1"/>
    <xf numFmtId="0" fontId="15" fillId="3" borderId="35" xfId="0" applyFont="1" applyFill="1" applyBorder="1" applyAlignment="1">
      <alignment horizontal="center" vertical="center" wrapText="1"/>
    </xf>
    <xf numFmtId="4" fontId="7" fillId="0" borderId="35" xfId="0" applyNumberFormat="1" applyFont="1" applyBorder="1" applyAlignment="1">
      <alignment vertical="center"/>
    </xf>
    <xf numFmtId="49" fontId="7" fillId="0" borderId="36" xfId="0" applyNumberFormat="1" applyFont="1" applyBorder="1" applyAlignment="1">
      <alignment vertical="center" wrapText="1"/>
    </xf>
    <xf numFmtId="49" fontId="7" fillId="0" borderId="18" xfId="0" applyNumberFormat="1" applyFont="1" applyBorder="1" applyAlignment="1">
      <alignment vertical="center" wrapText="1"/>
    </xf>
    <xf numFmtId="49" fontId="6" fillId="3" borderId="18" xfId="0" applyNumberFormat="1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19" xfId="0" applyFont="1" applyFill="1" applyBorder="1" applyAlignment="1">
      <alignment horizontal="center" vertical="center" shrinkToFit="1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Font="1" applyBorder="1" applyAlignment="1">
      <alignment horizontal="right" indent="1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2" fillId="3" borderId="7" xfId="0" applyNumberFormat="1" applyFont="1" applyFill="1" applyBorder="1" applyAlignment="1">
      <alignment horizontal="right" vertical="center"/>
    </xf>
    <xf numFmtId="4" fontId="11" fillId="0" borderId="22" xfId="0" applyNumberFormat="1" applyFont="1" applyBorder="1" applyAlignment="1">
      <alignment horizontal="right" vertical="center" indent="1"/>
    </xf>
    <xf numFmtId="2" fontId="12" fillId="3" borderId="7" xfId="0" applyNumberFormat="1" applyFont="1" applyFill="1" applyBorder="1" applyAlignment="1">
      <alignment horizontal="right" vertical="center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9" fontId="8" fillId="4" borderId="0" xfId="0" applyNumberFormat="1" applyFont="1" applyFill="1" applyBorder="1" applyAlignment="1" applyProtection="1">
      <alignment horizontal="left" vertical="center"/>
      <protection locked="0"/>
    </xf>
    <xf numFmtId="49" fontId="8" fillId="4" borderId="6" xfId="0" applyNumberFormat="1" applyFont="1" applyFill="1" applyBorder="1" applyAlignment="1" applyProtection="1">
      <alignment horizontal="left" vertical="center"/>
      <protection locked="0"/>
    </xf>
    <xf numFmtId="49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40" xfId="0" applyNumberFormat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7" xfId="0" applyBorder="1" applyAlignment="1">
      <alignment vertical="center"/>
    </xf>
    <xf numFmtId="49" fontId="0" fillId="0" borderId="41" xfId="0" applyNumberFormat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4" borderId="36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37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34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38" xfId="0" applyFill="1" applyBorder="1" applyAlignment="1" applyProtection="1">
      <alignment vertical="top" wrapText="1"/>
      <protection locked="0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Stavitel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workbookViewId="0">
      <selection activeCell="A2" sqref="A2:G2"/>
    </sheetView>
  </sheetViews>
  <sheetFormatPr defaultRowHeight="13.2" x14ac:dyDescent="0.25"/>
  <sheetData>
    <row r="1" spans="1:7" x14ac:dyDescent="0.25">
      <c r="A1" s="37" t="s">
        <v>38</v>
      </c>
    </row>
    <row r="2" spans="1:7" ht="57.75" customHeight="1" x14ac:dyDescent="0.25">
      <c r="A2" s="202" t="s">
        <v>39</v>
      </c>
      <c r="B2" s="202"/>
      <c r="C2" s="202"/>
      <c r="D2" s="202"/>
      <c r="E2" s="202"/>
      <c r="F2" s="202"/>
      <c r="G2" s="202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54"/>
  <sheetViews>
    <sheetView showGridLines="0" tabSelected="1" topLeftCell="B23" zoomScaleNormal="100" zoomScaleSheetLayoutView="75" workbookViewId="0">
      <selection activeCell="H33" sqref="H33"/>
    </sheetView>
  </sheetViews>
  <sheetFormatPr defaultColWidth="9" defaultRowHeight="13.2" x14ac:dyDescent="0.25"/>
  <cols>
    <col min="1" max="1" width="8.44140625" hidden="1" customWidth="1"/>
    <col min="2" max="2" width="9.21875" customWidth="1"/>
    <col min="3" max="3" width="7.44140625" customWidth="1"/>
    <col min="4" max="4" width="13.44140625" customWidth="1"/>
    <col min="5" max="5" width="12.21875" customWidth="1"/>
    <col min="6" max="6" width="11.44140625" customWidth="1"/>
    <col min="7" max="7" width="12.77734375" style="1" customWidth="1"/>
    <col min="8" max="8" width="12.77734375" customWidth="1"/>
    <col min="9" max="9" width="12.77734375" style="1" customWidth="1"/>
    <col min="10" max="10" width="6.77734375" style="1" customWidth="1"/>
    <col min="11" max="11" width="4.21875" customWidth="1"/>
    <col min="12" max="15" width="10.77734375" customWidth="1"/>
  </cols>
  <sheetData>
    <row r="1" spans="1:15" ht="33.75" customHeight="1" x14ac:dyDescent="0.25">
      <c r="A1" s="73" t="s">
        <v>36</v>
      </c>
      <c r="B1" s="234" t="s">
        <v>42</v>
      </c>
      <c r="C1" s="235"/>
      <c r="D1" s="235"/>
      <c r="E1" s="235"/>
      <c r="F1" s="235"/>
      <c r="G1" s="235"/>
      <c r="H1" s="235"/>
      <c r="I1" s="235"/>
      <c r="J1" s="236"/>
    </row>
    <row r="2" spans="1:15" ht="23.25" customHeight="1" x14ac:dyDescent="0.25">
      <c r="A2" s="4"/>
      <c r="B2" s="81" t="s">
        <v>40</v>
      </c>
      <c r="C2" s="82"/>
      <c r="D2" s="219" t="s">
        <v>46</v>
      </c>
      <c r="E2" s="220"/>
      <c r="F2" s="220"/>
      <c r="G2" s="220"/>
      <c r="H2" s="220"/>
      <c r="I2" s="220"/>
      <c r="J2" s="221"/>
      <c r="O2" s="2"/>
    </row>
    <row r="3" spans="1:15" ht="23.25" customHeight="1" x14ac:dyDescent="0.25">
      <c r="A3" s="4"/>
      <c r="B3" s="83" t="s">
        <v>45</v>
      </c>
      <c r="C3" s="84"/>
      <c r="D3" s="247" t="s">
        <v>43</v>
      </c>
      <c r="E3" s="248"/>
      <c r="F3" s="248"/>
      <c r="G3" s="248"/>
      <c r="H3" s="248"/>
      <c r="I3" s="248"/>
      <c r="J3" s="249"/>
    </row>
    <row r="4" spans="1:15" ht="23.25" hidden="1" customHeight="1" x14ac:dyDescent="0.25">
      <c r="A4" s="4"/>
      <c r="B4" s="85" t="s">
        <v>44</v>
      </c>
      <c r="C4" s="86"/>
      <c r="D4" s="87"/>
      <c r="E4" s="87"/>
      <c r="F4" s="88"/>
      <c r="G4" s="89"/>
      <c r="H4" s="88"/>
      <c r="I4" s="89"/>
      <c r="J4" s="90"/>
    </row>
    <row r="5" spans="1:15" ht="24" customHeight="1" x14ac:dyDescent="0.25">
      <c r="A5" s="4"/>
      <c r="B5" s="47" t="s">
        <v>21</v>
      </c>
      <c r="C5" s="5"/>
      <c r="D5" s="91" t="s">
        <v>43</v>
      </c>
      <c r="E5" s="26"/>
      <c r="F5" s="26"/>
      <c r="G5" s="26"/>
      <c r="H5" s="28" t="s">
        <v>33</v>
      </c>
      <c r="I5" s="91"/>
      <c r="J5" s="11"/>
    </row>
    <row r="6" spans="1:15" ht="15.75" customHeight="1" x14ac:dyDescent="0.25">
      <c r="A6" s="4"/>
      <c r="B6" s="41"/>
      <c r="C6" s="26"/>
      <c r="D6" s="91" t="s">
        <v>47</v>
      </c>
      <c r="E6" s="26"/>
      <c r="F6" s="26"/>
      <c r="G6" s="26"/>
      <c r="H6" s="28" t="s">
        <v>34</v>
      </c>
      <c r="I6" s="91"/>
      <c r="J6" s="11"/>
    </row>
    <row r="7" spans="1:15" ht="15.75" customHeight="1" x14ac:dyDescent="0.25">
      <c r="A7" s="4"/>
      <c r="B7" s="42"/>
      <c r="C7" s="92" t="s">
        <v>49</v>
      </c>
      <c r="D7" s="80" t="s">
        <v>48</v>
      </c>
      <c r="E7" s="34"/>
      <c r="F7" s="34"/>
      <c r="G7" s="34"/>
      <c r="H7" s="36"/>
      <c r="I7" s="34"/>
      <c r="J7" s="51"/>
    </row>
    <row r="8" spans="1:15" ht="24" hidden="1" customHeight="1" x14ac:dyDescent="0.25">
      <c r="A8" s="4"/>
      <c r="B8" s="47" t="s">
        <v>19</v>
      </c>
      <c r="C8" s="5"/>
      <c r="D8" s="35"/>
      <c r="E8" s="5"/>
      <c r="F8" s="5"/>
      <c r="G8" s="45"/>
      <c r="H8" s="28" t="s">
        <v>33</v>
      </c>
      <c r="I8" s="33"/>
      <c r="J8" s="11"/>
    </row>
    <row r="9" spans="1:15" ht="15.75" hidden="1" customHeight="1" x14ac:dyDescent="0.25">
      <c r="A9" s="4"/>
      <c r="B9" s="4"/>
      <c r="C9" s="5"/>
      <c r="D9" s="35"/>
      <c r="E9" s="5"/>
      <c r="F9" s="5"/>
      <c r="G9" s="45"/>
      <c r="H9" s="28" t="s">
        <v>34</v>
      </c>
      <c r="I9" s="33"/>
      <c r="J9" s="11"/>
    </row>
    <row r="10" spans="1:15" ht="15.75" hidden="1" customHeight="1" x14ac:dyDescent="0.25">
      <c r="A10" s="4"/>
      <c r="B10" s="52"/>
      <c r="C10" s="27"/>
      <c r="D10" s="46"/>
      <c r="E10" s="55"/>
      <c r="F10" s="55"/>
      <c r="G10" s="53"/>
      <c r="H10" s="53"/>
      <c r="I10" s="54"/>
      <c r="J10" s="51"/>
    </row>
    <row r="11" spans="1:15" ht="24" customHeight="1" x14ac:dyDescent="0.25">
      <c r="A11" s="4"/>
      <c r="B11" s="47" t="s">
        <v>18</v>
      </c>
      <c r="C11" s="5"/>
      <c r="D11" s="226"/>
      <c r="E11" s="226"/>
      <c r="F11" s="226"/>
      <c r="G11" s="226"/>
      <c r="H11" s="28" t="s">
        <v>33</v>
      </c>
      <c r="I11" s="94"/>
      <c r="J11" s="11"/>
    </row>
    <row r="12" spans="1:15" ht="15.75" customHeight="1" x14ac:dyDescent="0.25">
      <c r="A12" s="4"/>
      <c r="B12" s="41"/>
      <c r="C12" s="26"/>
      <c r="D12" s="245"/>
      <c r="E12" s="245"/>
      <c r="F12" s="245"/>
      <c r="G12" s="245"/>
      <c r="H12" s="28" t="s">
        <v>34</v>
      </c>
      <c r="I12" s="94"/>
      <c r="J12" s="11"/>
    </row>
    <row r="13" spans="1:15" ht="15.75" customHeight="1" x14ac:dyDescent="0.25">
      <c r="A13" s="4"/>
      <c r="B13" s="42"/>
      <c r="C13" s="93"/>
      <c r="D13" s="246"/>
      <c r="E13" s="246"/>
      <c r="F13" s="246"/>
      <c r="G13" s="246"/>
      <c r="H13" s="29"/>
      <c r="I13" s="34"/>
      <c r="J13" s="51"/>
    </row>
    <row r="14" spans="1:15" ht="24" hidden="1" customHeight="1" x14ac:dyDescent="0.25">
      <c r="A14" s="4"/>
      <c r="B14" s="66" t="s">
        <v>20</v>
      </c>
      <c r="C14" s="67"/>
      <c r="D14" s="68"/>
      <c r="E14" s="69"/>
      <c r="F14" s="69"/>
      <c r="G14" s="69"/>
      <c r="H14" s="70"/>
      <c r="I14" s="69"/>
      <c r="J14" s="71"/>
    </row>
    <row r="15" spans="1:15" ht="32.25" customHeight="1" x14ac:dyDescent="0.25">
      <c r="A15" s="4"/>
      <c r="B15" s="52" t="s">
        <v>31</v>
      </c>
      <c r="C15" s="72"/>
      <c r="D15" s="53"/>
      <c r="E15" s="225"/>
      <c r="F15" s="225"/>
      <c r="G15" s="243"/>
      <c r="H15" s="243"/>
      <c r="I15" s="243" t="s">
        <v>28</v>
      </c>
      <c r="J15" s="244"/>
    </row>
    <row r="16" spans="1:15" ht="23.25" customHeight="1" x14ac:dyDescent="0.25">
      <c r="A16" s="141" t="s">
        <v>23</v>
      </c>
      <c r="B16" s="142" t="s">
        <v>23</v>
      </c>
      <c r="C16" s="58"/>
      <c r="D16" s="59"/>
      <c r="E16" s="222"/>
      <c r="F16" s="223"/>
      <c r="G16" s="222"/>
      <c r="H16" s="223"/>
      <c r="I16" s="222">
        <f>SUMIF(F47:F50,A16,I47:I50)+SUMIF(F47:F50,"PSU",I47:I50)</f>
        <v>0</v>
      </c>
      <c r="J16" s="224"/>
    </row>
    <row r="17" spans="1:10" ht="23.25" customHeight="1" x14ac:dyDescent="0.25">
      <c r="A17" s="141" t="s">
        <v>24</v>
      </c>
      <c r="B17" s="142" t="s">
        <v>24</v>
      </c>
      <c r="C17" s="58"/>
      <c r="D17" s="59"/>
      <c r="E17" s="222"/>
      <c r="F17" s="223"/>
      <c r="G17" s="222"/>
      <c r="H17" s="223"/>
      <c r="I17" s="222">
        <f>SUMIF(F47:F50,A17,I47:I50)</f>
        <v>0</v>
      </c>
      <c r="J17" s="224"/>
    </row>
    <row r="18" spans="1:10" ht="23.25" customHeight="1" x14ac:dyDescent="0.25">
      <c r="A18" s="141" t="s">
        <v>25</v>
      </c>
      <c r="B18" s="142" t="s">
        <v>25</v>
      </c>
      <c r="C18" s="58"/>
      <c r="D18" s="59"/>
      <c r="E18" s="222"/>
      <c r="F18" s="223"/>
      <c r="G18" s="222"/>
      <c r="H18" s="223"/>
      <c r="I18" s="222">
        <f>SUMIF(F47:F50,A18,I47:I50)</f>
        <v>0</v>
      </c>
      <c r="J18" s="224"/>
    </row>
    <row r="19" spans="1:10" ht="23.25" customHeight="1" x14ac:dyDescent="0.25">
      <c r="A19" s="141" t="s">
        <v>61</v>
      </c>
      <c r="B19" s="142" t="s">
        <v>26</v>
      </c>
      <c r="C19" s="58"/>
      <c r="D19" s="59"/>
      <c r="E19" s="222"/>
      <c r="F19" s="223"/>
      <c r="G19" s="222"/>
      <c r="H19" s="223"/>
      <c r="I19" s="222">
        <f>SUMIF(F47:F50,A19,I47:I50)</f>
        <v>0</v>
      </c>
      <c r="J19" s="224"/>
    </row>
    <row r="20" spans="1:10" ht="23.25" customHeight="1" x14ac:dyDescent="0.25">
      <c r="A20" s="141" t="s">
        <v>62</v>
      </c>
      <c r="B20" s="142" t="s">
        <v>27</v>
      </c>
      <c r="C20" s="58"/>
      <c r="D20" s="59"/>
      <c r="E20" s="222"/>
      <c r="F20" s="223"/>
      <c r="G20" s="222"/>
      <c r="H20" s="223"/>
      <c r="I20" s="222">
        <f>SUMIF(F47:F50,A20,I47:I50)</f>
        <v>0</v>
      </c>
      <c r="J20" s="224"/>
    </row>
    <row r="21" spans="1:10" ht="23.25" customHeight="1" x14ac:dyDescent="0.25">
      <c r="A21" s="4"/>
      <c r="B21" s="74" t="s">
        <v>28</v>
      </c>
      <c r="C21" s="75"/>
      <c r="D21" s="76"/>
      <c r="E21" s="232"/>
      <c r="F21" s="241"/>
      <c r="G21" s="232"/>
      <c r="H21" s="241"/>
      <c r="I21" s="232">
        <f>SUM(I16:J20)</f>
        <v>0</v>
      </c>
      <c r="J21" s="233"/>
    </row>
    <row r="22" spans="1:10" ht="33" customHeight="1" x14ac:dyDescent="0.25">
      <c r="A22" s="4"/>
      <c r="B22" s="65" t="s">
        <v>32</v>
      </c>
      <c r="C22" s="58"/>
      <c r="D22" s="59"/>
      <c r="E22" s="64"/>
      <c r="F22" s="61"/>
      <c r="G22" s="50"/>
      <c r="H22" s="50"/>
      <c r="I22" s="50"/>
      <c r="J22" s="62"/>
    </row>
    <row r="23" spans="1:10" ht="23.25" customHeight="1" x14ac:dyDescent="0.25">
      <c r="A23" s="4"/>
      <c r="B23" s="57" t="s">
        <v>11</v>
      </c>
      <c r="C23" s="58"/>
      <c r="D23" s="59"/>
      <c r="E23" s="60">
        <v>15</v>
      </c>
      <c r="F23" s="61" t="s">
        <v>0</v>
      </c>
      <c r="G23" s="230">
        <f>ZakladDPHSniVypocet</f>
        <v>0</v>
      </c>
      <c r="H23" s="231"/>
      <c r="I23" s="231"/>
      <c r="J23" s="62" t="str">
        <f t="shared" ref="J23:J28" si="0">Mena</f>
        <v>CZK</v>
      </c>
    </row>
    <row r="24" spans="1:10" ht="23.25" customHeight="1" x14ac:dyDescent="0.25">
      <c r="A24" s="4"/>
      <c r="B24" s="57" t="s">
        <v>12</v>
      </c>
      <c r="C24" s="58"/>
      <c r="D24" s="59"/>
      <c r="E24" s="60">
        <f>SazbaDPH1</f>
        <v>15</v>
      </c>
      <c r="F24" s="61" t="s">
        <v>0</v>
      </c>
      <c r="G24" s="228">
        <f>ZakladDPHSni*SazbaDPH1/100</f>
        <v>0</v>
      </c>
      <c r="H24" s="229"/>
      <c r="I24" s="229"/>
      <c r="J24" s="62" t="str">
        <f t="shared" si="0"/>
        <v>CZK</v>
      </c>
    </row>
    <row r="25" spans="1:10" ht="23.25" customHeight="1" x14ac:dyDescent="0.25">
      <c r="A25" s="4"/>
      <c r="B25" s="57" t="s">
        <v>13</v>
      </c>
      <c r="C25" s="58"/>
      <c r="D25" s="59"/>
      <c r="E25" s="60">
        <v>21</v>
      </c>
      <c r="F25" s="61" t="s">
        <v>0</v>
      </c>
      <c r="G25" s="230">
        <f>ZakladDPHZaklVypocet</f>
        <v>0</v>
      </c>
      <c r="H25" s="231"/>
      <c r="I25" s="231"/>
      <c r="J25" s="62" t="str">
        <f t="shared" si="0"/>
        <v>CZK</v>
      </c>
    </row>
    <row r="26" spans="1:10" ht="23.25" customHeight="1" x14ac:dyDescent="0.25">
      <c r="A26" s="4"/>
      <c r="B26" s="49" t="s">
        <v>14</v>
      </c>
      <c r="C26" s="22"/>
      <c r="D26" s="18"/>
      <c r="E26" s="43">
        <f>SazbaDPH2</f>
        <v>21</v>
      </c>
      <c r="F26" s="44" t="s">
        <v>0</v>
      </c>
      <c r="G26" s="237">
        <f>ZakladDPHZakl*SazbaDPH2/100</f>
        <v>0</v>
      </c>
      <c r="H26" s="238"/>
      <c r="I26" s="238"/>
      <c r="J26" s="56" t="str">
        <f t="shared" si="0"/>
        <v>CZK</v>
      </c>
    </row>
    <row r="27" spans="1:10" ht="23.25" customHeight="1" thickBot="1" x14ac:dyDescent="0.3">
      <c r="A27" s="4"/>
      <c r="B27" s="48" t="s">
        <v>4</v>
      </c>
      <c r="C27" s="20"/>
      <c r="D27" s="23"/>
      <c r="E27" s="20"/>
      <c r="F27" s="21"/>
      <c r="G27" s="239">
        <f>0</f>
        <v>0</v>
      </c>
      <c r="H27" s="239"/>
      <c r="I27" s="239"/>
      <c r="J27" s="63" t="str">
        <f t="shared" si="0"/>
        <v>CZK</v>
      </c>
    </row>
    <row r="28" spans="1:10" ht="27.75" hidden="1" customHeight="1" thickBot="1" x14ac:dyDescent="0.3">
      <c r="A28" s="4"/>
      <c r="B28" s="113" t="s">
        <v>22</v>
      </c>
      <c r="C28" s="114"/>
      <c r="D28" s="114"/>
      <c r="E28" s="115"/>
      <c r="F28" s="116"/>
      <c r="G28" s="242">
        <f>ZakladDPHSniVypocet+ZakladDPHZaklVypocet</f>
        <v>0</v>
      </c>
      <c r="H28" s="242"/>
      <c r="I28" s="242"/>
      <c r="J28" s="117" t="str">
        <f t="shared" si="0"/>
        <v>CZK</v>
      </c>
    </row>
    <row r="29" spans="1:10" ht="27.75" customHeight="1" thickBot="1" x14ac:dyDescent="0.3">
      <c r="A29" s="4"/>
      <c r="B29" s="113" t="s">
        <v>35</v>
      </c>
      <c r="C29" s="118"/>
      <c r="D29" s="118"/>
      <c r="E29" s="118"/>
      <c r="F29" s="118"/>
      <c r="G29" s="240">
        <f>ZakladDPHSni+DPHSni+ZakladDPHZakl+DPHZakl+Zaokrouhleni</f>
        <v>0</v>
      </c>
      <c r="H29" s="240"/>
      <c r="I29" s="240"/>
      <c r="J29" s="119" t="s">
        <v>52</v>
      </c>
    </row>
    <row r="30" spans="1:10" ht="12.75" customHeight="1" x14ac:dyDescent="0.25">
      <c r="A30" s="4"/>
      <c r="B30" s="4"/>
      <c r="C30" s="5"/>
      <c r="D30" s="5"/>
      <c r="E30" s="5"/>
      <c r="F30" s="5"/>
      <c r="G30" s="45"/>
      <c r="H30" s="5"/>
      <c r="I30" s="45"/>
      <c r="J30" s="12"/>
    </row>
    <row r="31" spans="1:10" ht="30" customHeight="1" x14ac:dyDescent="0.25">
      <c r="A31" s="4"/>
      <c r="B31" s="4"/>
      <c r="C31" s="5"/>
      <c r="D31" s="5"/>
      <c r="E31" s="5"/>
      <c r="F31" s="5"/>
      <c r="G31" s="45"/>
      <c r="H31" s="5"/>
      <c r="I31" s="45"/>
      <c r="J31" s="12"/>
    </row>
    <row r="32" spans="1:10" ht="18.75" customHeight="1" x14ac:dyDescent="0.25">
      <c r="A32" s="4"/>
      <c r="B32" s="24"/>
      <c r="C32" s="19" t="s">
        <v>10</v>
      </c>
      <c r="D32" s="39"/>
      <c r="E32" s="39"/>
      <c r="F32" s="19" t="s">
        <v>9</v>
      </c>
      <c r="G32" s="39"/>
      <c r="H32" s="40"/>
      <c r="I32" s="39"/>
      <c r="J32" s="12"/>
    </row>
    <row r="33" spans="1:10" ht="47.25" customHeight="1" x14ac:dyDescent="0.25">
      <c r="A33" s="4"/>
      <c r="B33" s="4"/>
      <c r="C33" s="5"/>
      <c r="D33" s="5"/>
      <c r="E33" s="5"/>
      <c r="F33" s="5"/>
      <c r="G33" s="45"/>
      <c r="H33" s="5"/>
      <c r="I33" s="45"/>
      <c r="J33" s="12"/>
    </row>
    <row r="34" spans="1:10" s="37" customFormat="1" ht="18.75" customHeight="1" x14ac:dyDescent="0.25">
      <c r="A34" s="30"/>
      <c r="B34" s="30"/>
      <c r="C34" s="31"/>
      <c r="D34" s="25"/>
      <c r="E34" s="25"/>
      <c r="F34" s="31"/>
      <c r="G34" s="32"/>
      <c r="H34" s="25"/>
      <c r="I34" s="32"/>
      <c r="J34" s="38"/>
    </row>
    <row r="35" spans="1:10" ht="12.75" customHeight="1" x14ac:dyDescent="0.25">
      <c r="A35" s="4"/>
      <c r="B35" s="4"/>
      <c r="C35" s="5"/>
      <c r="D35" s="227" t="s">
        <v>2</v>
      </c>
      <c r="E35" s="227"/>
      <c r="F35" s="5"/>
      <c r="G35" s="45"/>
      <c r="H35" s="13" t="s">
        <v>3</v>
      </c>
      <c r="I35" s="45"/>
      <c r="J35" s="12"/>
    </row>
    <row r="36" spans="1:10" ht="13.5" customHeight="1" thickBot="1" x14ac:dyDescent="0.3">
      <c r="A36" s="14"/>
      <c r="B36" s="14"/>
      <c r="C36" s="15"/>
      <c r="D36" s="15"/>
      <c r="E36" s="15"/>
      <c r="F36" s="15"/>
      <c r="G36" s="16"/>
      <c r="H36" s="15"/>
      <c r="I36" s="16"/>
      <c r="J36" s="17"/>
    </row>
    <row r="37" spans="1:10" ht="27" hidden="1" customHeight="1" x14ac:dyDescent="0.3">
      <c r="B37" s="77" t="s">
        <v>15</v>
      </c>
      <c r="C37" s="3"/>
      <c r="D37" s="3"/>
      <c r="E37" s="3"/>
      <c r="F37" s="105"/>
      <c r="G37" s="105"/>
      <c r="H37" s="105"/>
      <c r="I37" s="105"/>
      <c r="J37" s="3"/>
    </row>
    <row r="38" spans="1:10" ht="25.5" hidden="1" customHeight="1" x14ac:dyDescent="0.25">
      <c r="A38" s="97" t="s">
        <v>37</v>
      </c>
      <c r="B38" s="99" t="s">
        <v>16</v>
      </c>
      <c r="C38" s="100" t="s">
        <v>5</v>
      </c>
      <c r="D38" s="101"/>
      <c r="E38" s="101"/>
      <c r="F38" s="106" t="str">
        <f>B23</f>
        <v>Základ pro sníženou DPH</v>
      </c>
      <c r="G38" s="106" t="str">
        <f>B25</f>
        <v>Základ pro základní DPH</v>
      </c>
      <c r="H38" s="107" t="s">
        <v>17</v>
      </c>
      <c r="I38" s="107" t="s">
        <v>1</v>
      </c>
      <c r="J38" s="102" t="s">
        <v>0</v>
      </c>
    </row>
    <row r="39" spans="1:10" ht="25.5" hidden="1" customHeight="1" x14ac:dyDescent="0.25">
      <c r="A39" s="97">
        <v>1</v>
      </c>
      <c r="B39" s="103" t="s">
        <v>50</v>
      </c>
      <c r="C39" s="210" t="s">
        <v>46</v>
      </c>
      <c r="D39" s="211"/>
      <c r="E39" s="211"/>
      <c r="F39" s="108">
        <f>'Rozpočet Pol'!AC38</f>
        <v>0</v>
      </c>
      <c r="G39" s="109">
        <f>'Rozpočet Pol'!AD38</f>
        <v>0</v>
      </c>
      <c r="H39" s="110">
        <f>(F39*SazbaDPH1/100)+(G39*SazbaDPH2/100)</f>
        <v>0</v>
      </c>
      <c r="I39" s="110">
        <f>F39+G39+H39</f>
        <v>0</v>
      </c>
      <c r="J39" s="104" t="e">
        <f ca="1">IF(_xlfn.SINGLE(CenaCelkemVypocet)=0,"",I39/_xlfn.SINGLE(CenaCelkemVypocet)*100)</f>
        <v>#NAME?</v>
      </c>
    </row>
    <row r="40" spans="1:10" ht="25.5" hidden="1" customHeight="1" x14ac:dyDescent="0.25">
      <c r="A40" s="97"/>
      <c r="B40" s="212" t="s">
        <v>51</v>
      </c>
      <c r="C40" s="213"/>
      <c r="D40" s="213"/>
      <c r="E40" s="214"/>
      <c r="F40" s="111">
        <f>SUMIF(A39:A39,"=1",F39:F39)</f>
        <v>0</v>
      </c>
      <c r="G40" s="112">
        <f>SUMIF(A39:A39,"=1",G39:G39)</f>
        <v>0</v>
      </c>
      <c r="H40" s="112">
        <f>SUMIF(A39:A39,"=1",H39:H39)</f>
        <v>0</v>
      </c>
      <c r="I40" s="112">
        <f>SUMIF(A39:A39,"=1",I39:I39)</f>
        <v>0</v>
      </c>
      <c r="J40" s="98" t="e">
        <f ca="1">SUMIF(A39:A39,"=1",J39:J39)</f>
        <v>#NAME?</v>
      </c>
    </row>
    <row r="44" spans="1:10" ht="15.6" x14ac:dyDescent="0.3">
      <c r="B44" s="120" t="s">
        <v>53</v>
      </c>
    </row>
    <row r="46" spans="1:10" ht="25.5" customHeight="1" x14ac:dyDescent="0.25">
      <c r="A46" s="121"/>
      <c r="B46" s="125" t="s">
        <v>16</v>
      </c>
      <c r="C46" s="125" t="s">
        <v>5</v>
      </c>
      <c r="D46" s="126"/>
      <c r="E46" s="126"/>
      <c r="F46" s="129" t="s">
        <v>54</v>
      </c>
      <c r="G46" s="129"/>
      <c r="H46" s="129"/>
      <c r="I46" s="215" t="s">
        <v>28</v>
      </c>
      <c r="J46" s="215"/>
    </row>
    <row r="47" spans="1:10" ht="25.5" customHeight="1" x14ac:dyDescent="0.25">
      <c r="A47" s="122"/>
      <c r="B47" s="130" t="s">
        <v>55</v>
      </c>
      <c r="C47" s="217" t="s">
        <v>56</v>
      </c>
      <c r="D47" s="218"/>
      <c r="E47" s="218"/>
      <c r="F47" s="132" t="s">
        <v>23</v>
      </c>
      <c r="G47" s="133"/>
      <c r="H47" s="133"/>
      <c r="I47" s="216">
        <f>'Rozpočet Pol'!G8</f>
        <v>0</v>
      </c>
      <c r="J47" s="216"/>
    </row>
    <row r="48" spans="1:10" ht="25.5" customHeight="1" x14ac:dyDescent="0.25">
      <c r="A48" s="122"/>
      <c r="B48" s="124" t="s">
        <v>57</v>
      </c>
      <c r="C48" s="204" t="s">
        <v>58</v>
      </c>
      <c r="D48" s="205"/>
      <c r="E48" s="205"/>
      <c r="F48" s="134" t="s">
        <v>23</v>
      </c>
      <c r="G48" s="135"/>
      <c r="H48" s="135"/>
      <c r="I48" s="203">
        <f>'Rozpočet Pol'!G24</f>
        <v>0</v>
      </c>
      <c r="J48" s="203"/>
    </row>
    <row r="49" spans="1:10" ht="25.5" customHeight="1" x14ac:dyDescent="0.25">
      <c r="A49" s="122"/>
      <c r="B49" s="124" t="s">
        <v>59</v>
      </c>
      <c r="C49" s="204" t="s">
        <v>60</v>
      </c>
      <c r="D49" s="205"/>
      <c r="E49" s="205"/>
      <c r="F49" s="134" t="s">
        <v>23</v>
      </c>
      <c r="G49" s="135"/>
      <c r="H49" s="135"/>
      <c r="I49" s="203">
        <f>'Rozpočet Pol'!G31</f>
        <v>0</v>
      </c>
      <c r="J49" s="203"/>
    </row>
    <row r="50" spans="1:10" ht="25.5" customHeight="1" x14ac:dyDescent="0.25">
      <c r="A50" s="122"/>
      <c r="B50" s="131" t="s">
        <v>61</v>
      </c>
      <c r="C50" s="207" t="s">
        <v>26</v>
      </c>
      <c r="D50" s="208"/>
      <c r="E50" s="208"/>
      <c r="F50" s="136" t="s">
        <v>61</v>
      </c>
      <c r="G50" s="137"/>
      <c r="H50" s="137"/>
      <c r="I50" s="206">
        <f>'Rozpočet Pol'!G34</f>
        <v>0</v>
      </c>
      <c r="J50" s="206"/>
    </row>
    <row r="51" spans="1:10" ht="25.5" customHeight="1" x14ac:dyDescent="0.25">
      <c r="A51" s="123"/>
      <c r="B51" s="127" t="s">
        <v>1</v>
      </c>
      <c r="C51" s="127"/>
      <c r="D51" s="128"/>
      <c r="E51" s="128"/>
      <c r="F51" s="138"/>
      <c r="G51" s="139"/>
      <c r="H51" s="139"/>
      <c r="I51" s="209">
        <f>SUM(I47:I50)</f>
        <v>0</v>
      </c>
      <c r="J51" s="209"/>
    </row>
    <row r="52" spans="1:10" x14ac:dyDescent="0.25">
      <c r="F52" s="140"/>
      <c r="G52" s="96"/>
      <c r="H52" s="140"/>
      <c r="I52" s="96"/>
      <c r="J52" s="96"/>
    </row>
    <row r="53" spans="1:10" x14ac:dyDescent="0.25">
      <c r="F53" s="140"/>
      <c r="G53" s="96"/>
      <c r="H53" s="140"/>
      <c r="I53" s="96"/>
      <c r="J53" s="96"/>
    </row>
    <row r="54" spans="1:10" x14ac:dyDescent="0.25">
      <c r="F54" s="140"/>
      <c r="G54" s="96"/>
      <c r="H54" s="140"/>
      <c r="I54" s="96"/>
      <c r="J54" s="96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7"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G28:I28"/>
    <mergeCell ref="G15:H15"/>
    <mergeCell ref="I15:J15"/>
    <mergeCell ref="E16:F16"/>
    <mergeCell ref="D12:G12"/>
    <mergeCell ref="D13:G13"/>
    <mergeCell ref="D3:J3"/>
    <mergeCell ref="E20:F20"/>
    <mergeCell ref="I20:J20"/>
    <mergeCell ref="I21:J21"/>
    <mergeCell ref="G19:H19"/>
    <mergeCell ref="G20:H20"/>
    <mergeCell ref="I48:J48"/>
    <mergeCell ref="C48:E48"/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  <mergeCell ref="D11:G11"/>
    <mergeCell ref="D35:E35"/>
    <mergeCell ref="G24:I24"/>
    <mergeCell ref="G23:I23"/>
    <mergeCell ref="E19:F19"/>
    <mergeCell ref="C39:E39"/>
    <mergeCell ref="B40:E40"/>
    <mergeCell ref="I46:J46"/>
    <mergeCell ref="I47:J47"/>
    <mergeCell ref="C47:E47"/>
    <mergeCell ref="I49:J49"/>
    <mergeCell ref="C49:E49"/>
    <mergeCell ref="I50:J50"/>
    <mergeCell ref="C50:E50"/>
    <mergeCell ref="I51:J5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selection activeCell="A5" sqref="A5:IV5"/>
    </sheetView>
  </sheetViews>
  <sheetFormatPr defaultColWidth="9.21875" defaultRowHeight="13.2" x14ac:dyDescent="0.25"/>
  <cols>
    <col min="1" max="1" width="4.21875" style="6" customWidth="1"/>
    <col min="2" max="2" width="14.44140625" style="6" customWidth="1"/>
    <col min="3" max="3" width="38.21875" style="10" customWidth="1"/>
    <col min="4" max="4" width="4.5546875" style="6" customWidth="1"/>
    <col min="5" max="5" width="10.5546875" style="6" customWidth="1"/>
    <col min="6" max="6" width="9.77734375" style="6" customWidth="1"/>
    <col min="7" max="7" width="12.77734375" style="6" customWidth="1"/>
    <col min="8" max="16384" width="9.21875" style="6"/>
  </cols>
  <sheetData>
    <row r="1" spans="1:7" ht="15.6" x14ac:dyDescent="0.25">
      <c r="A1" s="250" t="s">
        <v>6</v>
      </c>
      <c r="B1" s="250"/>
      <c r="C1" s="251"/>
      <c r="D1" s="250"/>
      <c r="E1" s="250"/>
      <c r="F1" s="250"/>
      <c r="G1" s="250"/>
    </row>
    <row r="2" spans="1:7" ht="25.05" customHeight="1" x14ac:dyDescent="0.25">
      <c r="A2" s="79" t="s">
        <v>41</v>
      </c>
      <c r="B2" s="78"/>
      <c r="C2" s="252"/>
      <c r="D2" s="252"/>
      <c r="E2" s="252"/>
      <c r="F2" s="252"/>
      <c r="G2" s="253"/>
    </row>
    <row r="3" spans="1:7" ht="25.05" hidden="1" customHeight="1" x14ac:dyDescent="0.25">
      <c r="A3" s="79" t="s">
        <v>7</v>
      </c>
      <c r="B3" s="78"/>
      <c r="C3" s="252"/>
      <c r="D3" s="252"/>
      <c r="E3" s="252"/>
      <c r="F3" s="252"/>
      <c r="G3" s="253"/>
    </row>
    <row r="4" spans="1:7" ht="25.05" hidden="1" customHeight="1" x14ac:dyDescent="0.25">
      <c r="A4" s="79" t="s">
        <v>8</v>
      </c>
      <c r="B4" s="78"/>
      <c r="C4" s="252"/>
      <c r="D4" s="252"/>
      <c r="E4" s="252"/>
      <c r="F4" s="252"/>
      <c r="G4" s="253"/>
    </row>
    <row r="5" spans="1:7" hidden="1" x14ac:dyDescent="0.25">
      <c r="B5" s="7"/>
      <c r="C5" s="8"/>
      <c r="D5" s="9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48"/>
  <sheetViews>
    <sheetView workbookViewId="0">
      <selection sqref="A1:G1"/>
    </sheetView>
  </sheetViews>
  <sheetFormatPr defaultRowHeight="13.2" outlineLevelRow="1" x14ac:dyDescent="0.25"/>
  <cols>
    <col min="1" max="1" width="4.21875" customWidth="1"/>
    <col min="2" max="2" width="14.33203125" style="95" customWidth="1"/>
    <col min="3" max="3" width="38.21875" style="95" customWidth="1"/>
    <col min="4" max="4" width="4.44140625" customWidth="1"/>
    <col min="5" max="5" width="10.44140625" customWidth="1"/>
    <col min="6" max="6" width="9.77734375" customWidth="1"/>
    <col min="7" max="7" width="12.6640625" customWidth="1"/>
    <col min="8" max="13" width="0" hidden="1" customWidth="1"/>
    <col min="18" max="21" width="0" hidden="1" customWidth="1"/>
    <col min="29" max="39" width="0" hidden="1" customWidth="1"/>
  </cols>
  <sheetData>
    <row r="1" spans="1:60" ht="15.75" customHeight="1" x14ac:dyDescent="0.3">
      <c r="A1" s="254" t="s">
        <v>6</v>
      </c>
      <c r="B1" s="254"/>
      <c r="C1" s="254"/>
      <c r="D1" s="254"/>
      <c r="E1" s="254"/>
      <c r="F1" s="254"/>
      <c r="G1" s="254"/>
      <c r="AE1" t="s">
        <v>64</v>
      </c>
    </row>
    <row r="2" spans="1:60" ht="25.05" customHeight="1" x14ac:dyDescent="0.25">
      <c r="A2" s="145" t="s">
        <v>63</v>
      </c>
      <c r="B2" s="143"/>
      <c r="C2" s="255" t="s">
        <v>46</v>
      </c>
      <c r="D2" s="256"/>
      <c r="E2" s="256"/>
      <c r="F2" s="256"/>
      <c r="G2" s="257"/>
      <c r="AE2" t="s">
        <v>65</v>
      </c>
    </row>
    <row r="3" spans="1:60" ht="25.05" customHeight="1" x14ac:dyDescent="0.25">
      <c r="A3" s="146" t="s">
        <v>7</v>
      </c>
      <c r="B3" s="144"/>
      <c r="C3" s="258" t="s">
        <v>43</v>
      </c>
      <c r="D3" s="259"/>
      <c r="E3" s="259"/>
      <c r="F3" s="259"/>
      <c r="G3" s="260"/>
      <c r="AE3" t="s">
        <v>66</v>
      </c>
    </row>
    <row r="4" spans="1:60" ht="25.05" hidden="1" customHeight="1" x14ac:dyDescent="0.25">
      <c r="A4" s="146" t="s">
        <v>8</v>
      </c>
      <c r="B4" s="144"/>
      <c r="C4" s="258"/>
      <c r="D4" s="259"/>
      <c r="E4" s="259"/>
      <c r="F4" s="259"/>
      <c r="G4" s="260"/>
      <c r="AE4" t="s">
        <v>67</v>
      </c>
    </row>
    <row r="5" spans="1:60" hidden="1" x14ac:dyDescent="0.25">
      <c r="A5" s="147" t="s">
        <v>68</v>
      </c>
      <c r="B5" s="148"/>
      <c r="C5" s="149"/>
      <c r="D5" s="150"/>
      <c r="E5" s="150"/>
      <c r="F5" s="150"/>
      <c r="G5" s="151"/>
      <c r="AE5" t="s">
        <v>69</v>
      </c>
    </row>
    <row r="7" spans="1:60" ht="39.6" x14ac:dyDescent="0.25">
      <c r="A7" s="156" t="s">
        <v>70</v>
      </c>
      <c r="B7" s="157" t="s">
        <v>71</v>
      </c>
      <c r="C7" s="157" t="s">
        <v>72</v>
      </c>
      <c r="D7" s="156" t="s">
        <v>73</v>
      </c>
      <c r="E7" s="156" t="s">
        <v>74</v>
      </c>
      <c r="F7" s="152" t="s">
        <v>75</v>
      </c>
      <c r="G7" s="175" t="s">
        <v>28</v>
      </c>
      <c r="H7" s="176" t="s">
        <v>29</v>
      </c>
      <c r="I7" s="176" t="s">
        <v>76</v>
      </c>
      <c r="J7" s="176" t="s">
        <v>30</v>
      </c>
      <c r="K7" s="176" t="s">
        <v>77</v>
      </c>
      <c r="L7" s="176" t="s">
        <v>78</v>
      </c>
      <c r="M7" s="176" t="s">
        <v>79</v>
      </c>
      <c r="N7" s="176" t="s">
        <v>80</v>
      </c>
      <c r="O7" s="176" t="s">
        <v>81</v>
      </c>
      <c r="P7" s="176" t="s">
        <v>82</v>
      </c>
      <c r="Q7" s="176" t="s">
        <v>83</v>
      </c>
      <c r="R7" s="176" t="s">
        <v>84</v>
      </c>
      <c r="S7" s="176" t="s">
        <v>85</v>
      </c>
      <c r="T7" s="176" t="s">
        <v>86</v>
      </c>
      <c r="U7" s="159" t="s">
        <v>87</v>
      </c>
    </row>
    <row r="8" spans="1:60" x14ac:dyDescent="0.25">
      <c r="A8" s="177" t="s">
        <v>88</v>
      </c>
      <c r="B8" s="178" t="s">
        <v>55</v>
      </c>
      <c r="C8" s="179" t="s">
        <v>56</v>
      </c>
      <c r="D8" s="180"/>
      <c r="E8" s="181"/>
      <c r="F8" s="182"/>
      <c r="G8" s="182">
        <f>SUMIF(AE9:AE23,"&lt;&gt;NOR",G9:G23)</f>
        <v>0</v>
      </c>
      <c r="H8" s="182"/>
      <c r="I8" s="182">
        <f>SUM(I9:I23)</f>
        <v>0</v>
      </c>
      <c r="J8" s="182"/>
      <c r="K8" s="182">
        <f>SUM(K9:K23)</f>
        <v>0</v>
      </c>
      <c r="L8" s="182"/>
      <c r="M8" s="182">
        <f>SUM(M9:M23)</f>
        <v>0</v>
      </c>
      <c r="N8" s="158"/>
      <c r="O8" s="158">
        <f>SUM(O9:O23)</f>
        <v>0</v>
      </c>
      <c r="P8" s="158"/>
      <c r="Q8" s="158">
        <f>SUM(Q9:Q23)</f>
        <v>0</v>
      </c>
      <c r="R8" s="158"/>
      <c r="S8" s="158"/>
      <c r="T8" s="177"/>
      <c r="U8" s="158">
        <f>SUM(U9:U23)</f>
        <v>60.45</v>
      </c>
      <c r="AE8" t="s">
        <v>89</v>
      </c>
    </row>
    <row r="9" spans="1:60" outlineLevel="1" x14ac:dyDescent="0.25">
      <c r="A9" s="154">
        <v>1</v>
      </c>
      <c r="B9" s="160" t="s">
        <v>90</v>
      </c>
      <c r="C9" s="195" t="s">
        <v>91</v>
      </c>
      <c r="D9" s="162" t="s">
        <v>92</v>
      </c>
      <c r="E9" s="169">
        <v>73.633499999999998</v>
      </c>
      <c r="F9" s="172"/>
      <c r="G9" s="173">
        <f>ROUND(E9*F9,2)</f>
        <v>0</v>
      </c>
      <c r="H9" s="172"/>
      <c r="I9" s="173">
        <f>ROUND(E9*H9,2)</f>
        <v>0</v>
      </c>
      <c r="J9" s="172"/>
      <c r="K9" s="173">
        <f>ROUND(E9*J9,2)</f>
        <v>0</v>
      </c>
      <c r="L9" s="173">
        <v>15</v>
      </c>
      <c r="M9" s="173">
        <f>G9*(1+L9/100)</f>
        <v>0</v>
      </c>
      <c r="N9" s="163">
        <v>0</v>
      </c>
      <c r="O9" s="163">
        <f>ROUND(E9*N9,5)</f>
        <v>0</v>
      </c>
      <c r="P9" s="163">
        <v>0</v>
      </c>
      <c r="Q9" s="163">
        <f>ROUND(E9*P9,5)</f>
        <v>0</v>
      </c>
      <c r="R9" s="163"/>
      <c r="S9" s="163"/>
      <c r="T9" s="164">
        <v>0.434</v>
      </c>
      <c r="U9" s="163">
        <f>ROUND(E9*T9,2)</f>
        <v>31.96</v>
      </c>
      <c r="V9" s="153"/>
      <c r="W9" s="153"/>
      <c r="X9" s="153"/>
      <c r="Y9" s="153"/>
      <c r="Z9" s="153"/>
      <c r="AA9" s="153"/>
      <c r="AB9" s="153"/>
      <c r="AC9" s="153"/>
      <c r="AD9" s="153"/>
      <c r="AE9" s="153" t="s">
        <v>93</v>
      </c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53"/>
      <c r="BD9" s="153"/>
      <c r="BE9" s="153"/>
      <c r="BF9" s="153"/>
      <c r="BG9" s="153"/>
      <c r="BH9" s="153"/>
    </row>
    <row r="10" spans="1:60" outlineLevel="1" x14ac:dyDescent="0.25">
      <c r="A10" s="154"/>
      <c r="B10" s="160"/>
      <c r="C10" s="196" t="s">
        <v>94</v>
      </c>
      <c r="D10" s="165"/>
      <c r="E10" s="170">
        <v>1.4517</v>
      </c>
      <c r="F10" s="173"/>
      <c r="G10" s="173"/>
      <c r="H10" s="173"/>
      <c r="I10" s="173"/>
      <c r="J10" s="173"/>
      <c r="K10" s="173"/>
      <c r="L10" s="173"/>
      <c r="M10" s="173"/>
      <c r="N10" s="163"/>
      <c r="O10" s="163"/>
      <c r="P10" s="163"/>
      <c r="Q10" s="163"/>
      <c r="R10" s="163"/>
      <c r="S10" s="163"/>
      <c r="T10" s="164"/>
      <c r="U10" s="163"/>
      <c r="V10" s="153"/>
      <c r="W10" s="153"/>
      <c r="X10" s="153"/>
      <c r="Y10" s="153"/>
      <c r="Z10" s="153"/>
      <c r="AA10" s="153"/>
      <c r="AB10" s="153"/>
      <c r="AC10" s="153"/>
      <c r="AD10" s="153"/>
      <c r="AE10" s="153" t="s">
        <v>95</v>
      </c>
      <c r="AF10" s="153">
        <v>0</v>
      </c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53"/>
      <c r="BD10" s="153"/>
      <c r="BE10" s="153"/>
      <c r="BF10" s="153"/>
      <c r="BG10" s="153"/>
      <c r="BH10" s="153"/>
    </row>
    <row r="11" spans="1:60" outlineLevel="1" x14ac:dyDescent="0.25">
      <c r="A11" s="154"/>
      <c r="B11" s="160"/>
      <c r="C11" s="196" t="s">
        <v>96</v>
      </c>
      <c r="D11" s="165"/>
      <c r="E11" s="170">
        <v>72.181799999999996</v>
      </c>
      <c r="F11" s="173"/>
      <c r="G11" s="173"/>
      <c r="H11" s="173"/>
      <c r="I11" s="173"/>
      <c r="J11" s="173"/>
      <c r="K11" s="173"/>
      <c r="L11" s="173"/>
      <c r="M11" s="173"/>
      <c r="N11" s="163"/>
      <c r="O11" s="163"/>
      <c r="P11" s="163"/>
      <c r="Q11" s="163"/>
      <c r="R11" s="163"/>
      <c r="S11" s="163"/>
      <c r="T11" s="164"/>
      <c r="U11" s="163"/>
      <c r="V11" s="153"/>
      <c r="W11" s="153"/>
      <c r="X11" s="153"/>
      <c r="Y11" s="153"/>
      <c r="Z11" s="153"/>
      <c r="AA11" s="153"/>
      <c r="AB11" s="153"/>
      <c r="AC11" s="153"/>
      <c r="AD11" s="153"/>
      <c r="AE11" s="153" t="s">
        <v>95</v>
      </c>
      <c r="AF11" s="153">
        <v>0</v>
      </c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53"/>
      <c r="BD11" s="153"/>
      <c r="BE11" s="153"/>
      <c r="BF11" s="153"/>
      <c r="BG11" s="153"/>
      <c r="BH11" s="153"/>
    </row>
    <row r="12" spans="1:60" outlineLevel="1" x14ac:dyDescent="0.25">
      <c r="A12" s="154">
        <v>2</v>
      </c>
      <c r="B12" s="160" t="s">
        <v>97</v>
      </c>
      <c r="C12" s="195" t="s">
        <v>98</v>
      </c>
      <c r="D12" s="162" t="s">
        <v>92</v>
      </c>
      <c r="E12" s="169">
        <v>73.633499999999998</v>
      </c>
      <c r="F12" s="172"/>
      <c r="G12" s="173">
        <f>ROUND(E12*F12,2)</f>
        <v>0</v>
      </c>
      <c r="H12" s="172"/>
      <c r="I12" s="173">
        <f>ROUND(E12*H12,2)</f>
        <v>0</v>
      </c>
      <c r="J12" s="172"/>
      <c r="K12" s="173">
        <f>ROUND(E12*J12,2)</f>
        <v>0</v>
      </c>
      <c r="L12" s="173">
        <v>15</v>
      </c>
      <c r="M12" s="173">
        <f>G12*(1+L12/100)</f>
        <v>0</v>
      </c>
      <c r="N12" s="163">
        <v>0</v>
      </c>
      <c r="O12" s="163">
        <f>ROUND(E12*N12,5)</f>
        <v>0</v>
      </c>
      <c r="P12" s="163">
        <v>0</v>
      </c>
      <c r="Q12" s="163">
        <f>ROUND(E12*P12,5)</f>
        <v>0</v>
      </c>
      <c r="R12" s="163"/>
      <c r="S12" s="163"/>
      <c r="T12" s="164">
        <v>0.34499999999999997</v>
      </c>
      <c r="U12" s="163">
        <f>ROUND(E12*T12,2)</f>
        <v>25.4</v>
      </c>
      <c r="V12" s="153"/>
      <c r="W12" s="153"/>
      <c r="X12" s="153"/>
      <c r="Y12" s="153"/>
      <c r="Z12" s="153"/>
      <c r="AA12" s="153"/>
      <c r="AB12" s="153"/>
      <c r="AC12" s="153"/>
      <c r="AD12" s="153"/>
      <c r="AE12" s="153" t="s">
        <v>93</v>
      </c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</row>
    <row r="13" spans="1:60" outlineLevel="1" x14ac:dyDescent="0.25">
      <c r="A13" s="154"/>
      <c r="B13" s="160"/>
      <c r="C13" s="196" t="s">
        <v>94</v>
      </c>
      <c r="D13" s="165"/>
      <c r="E13" s="170">
        <v>1.4517</v>
      </c>
      <c r="F13" s="173"/>
      <c r="G13" s="173"/>
      <c r="H13" s="173"/>
      <c r="I13" s="173"/>
      <c r="J13" s="173"/>
      <c r="K13" s="173"/>
      <c r="L13" s="173"/>
      <c r="M13" s="173"/>
      <c r="N13" s="163"/>
      <c r="O13" s="163"/>
      <c r="P13" s="163"/>
      <c r="Q13" s="163"/>
      <c r="R13" s="163"/>
      <c r="S13" s="163"/>
      <c r="T13" s="164"/>
      <c r="U13" s="163"/>
      <c r="V13" s="153"/>
      <c r="W13" s="153"/>
      <c r="X13" s="153"/>
      <c r="Y13" s="153"/>
      <c r="Z13" s="153"/>
      <c r="AA13" s="153"/>
      <c r="AB13" s="153"/>
      <c r="AC13" s="153"/>
      <c r="AD13" s="153"/>
      <c r="AE13" s="153" t="s">
        <v>95</v>
      </c>
      <c r="AF13" s="153">
        <v>0</v>
      </c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53"/>
      <c r="BD13" s="153"/>
      <c r="BE13" s="153"/>
      <c r="BF13" s="153"/>
      <c r="BG13" s="153"/>
      <c r="BH13" s="153"/>
    </row>
    <row r="14" spans="1:60" outlineLevel="1" x14ac:dyDescent="0.25">
      <c r="A14" s="154"/>
      <c r="B14" s="160"/>
      <c r="C14" s="196" t="s">
        <v>96</v>
      </c>
      <c r="D14" s="165"/>
      <c r="E14" s="170">
        <v>72.181799999999996</v>
      </c>
      <c r="F14" s="173"/>
      <c r="G14" s="173"/>
      <c r="H14" s="173"/>
      <c r="I14" s="173"/>
      <c r="J14" s="173"/>
      <c r="K14" s="173"/>
      <c r="L14" s="173"/>
      <c r="M14" s="173"/>
      <c r="N14" s="163"/>
      <c r="O14" s="163"/>
      <c r="P14" s="163"/>
      <c r="Q14" s="163"/>
      <c r="R14" s="163"/>
      <c r="S14" s="163"/>
      <c r="T14" s="164"/>
      <c r="U14" s="163"/>
      <c r="V14" s="153"/>
      <c r="W14" s="153"/>
      <c r="X14" s="153"/>
      <c r="Y14" s="153"/>
      <c r="Z14" s="153"/>
      <c r="AA14" s="153"/>
      <c r="AB14" s="153"/>
      <c r="AC14" s="153"/>
      <c r="AD14" s="153"/>
      <c r="AE14" s="153" t="s">
        <v>95</v>
      </c>
      <c r="AF14" s="153">
        <v>0</v>
      </c>
      <c r="AG14" s="153"/>
      <c r="AH14" s="153"/>
      <c r="AI14" s="153"/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3"/>
      <c r="BC14" s="153"/>
      <c r="BD14" s="153"/>
      <c r="BE14" s="153"/>
      <c r="BF14" s="153"/>
      <c r="BG14" s="153"/>
      <c r="BH14" s="153"/>
    </row>
    <row r="15" spans="1:60" outlineLevel="1" x14ac:dyDescent="0.25">
      <c r="A15" s="154">
        <v>3</v>
      </c>
      <c r="B15" s="160" t="s">
        <v>99</v>
      </c>
      <c r="C15" s="195" t="s">
        <v>100</v>
      </c>
      <c r="D15" s="162" t="s">
        <v>92</v>
      </c>
      <c r="E15" s="169">
        <v>73.633499999999998</v>
      </c>
      <c r="F15" s="172"/>
      <c r="G15" s="173">
        <f>ROUND(E15*F15,2)</f>
        <v>0</v>
      </c>
      <c r="H15" s="172"/>
      <c r="I15" s="173">
        <f>ROUND(E15*H15,2)</f>
        <v>0</v>
      </c>
      <c r="J15" s="172"/>
      <c r="K15" s="173">
        <f>ROUND(E15*J15,2)</f>
        <v>0</v>
      </c>
      <c r="L15" s="173">
        <v>15</v>
      </c>
      <c r="M15" s="173">
        <f>G15*(1+L15/100)</f>
        <v>0</v>
      </c>
      <c r="N15" s="163">
        <v>0</v>
      </c>
      <c r="O15" s="163">
        <f>ROUND(E15*N15,5)</f>
        <v>0</v>
      </c>
      <c r="P15" s="163">
        <v>0</v>
      </c>
      <c r="Q15" s="163">
        <f>ROUND(E15*P15,5)</f>
        <v>0</v>
      </c>
      <c r="R15" s="163"/>
      <c r="S15" s="163"/>
      <c r="T15" s="164">
        <v>1.0999999999999999E-2</v>
      </c>
      <c r="U15" s="163">
        <f>ROUND(E15*T15,2)</f>
        <v>0.81</v>
      </c>
      <c r="V15" s="153"/>
      <c r="W15" s="153"/>
      <c r="X15" s="153"/>
      <c r="Y15" s="153"/>
      <c r="Z15" s="153"/>
      <c r="AA15" s="153"/>
      <c r="AB15" s="153"/>
      <c r="AC15" s="153"/>
      <c r="AD15" s="153"/>
      <c r="AE15" s="153" t="s">
        <v>93</v>
      </c>
      <c r="AF15" s="153"/>
      <c r="AG15" s="153"/>
      <c r="AH15" s="153"/>
      <c r="AI15" s="153"/>
      <c r="AJ15" s="153"/>
      <c r="AK15" s="153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53"/>
      <c r="BG15" s="153"/>
      <c r="BH15" s="153"/>
    </row>
    <row r="16" spans="1:60" outlineLevel="1" x14ac:dyDescent="0.25">
      <c r="A16" s="154"/>
      <c r="B16" s="160"/>
      <c r="C16" s="196" t="s">
        <v>94</v>
      </c>
      <c r="D16" s="165"/>
      <c r="E16" s="170">
        <v>1.4517</v>
      </c>
      <c r="F16" s="173"/>
      <c r="G16" s="173"/>
      <c r="H16" s="173"/>
      <c r="I16" s="173"/>
      <c r="J16" s="173"/>
      <c r="K16" s="173"/>
      <c r="L16" s="173"/>
      <c r="M16" s="173"/>
      <c r="N16" s="163"/>
      <c r="O16" s="163"/>
      <c r="P16" s="163"/>
      <c r="Q16" s="163"/>
      <c r="R16" s="163"/>
      <c r="S16" s="163"/>
      <c r="T16" s="164"/>
      <c r="U16" s="163"/>
      <c r="V16" s="153"/>
      <c r="W16" s="153"/>
      <c r="X16" s="153"/>
      <c r="Y16" s="153"/>
      <c r="Z16" s="153"/>
      <c r="AA16" s="153"/>
      <c r="AB16" s="153"/>
      <c r="AC16" s="153"/>
      <c r="AD16" s="153"/>
      <c r="AE16" s="153" t="s">
        <v>95</v>
      </c>
      <c r="AF16" s="153">
        <v>0</v>
      </c>
      <c r="AG16" s="153"/>
      <c r="AH16" s="153"/>
      <c r="AI16" s="153"/>
      <c r="AJ16" s="153"/>
      <c r="AK16" s="153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3"/>
      <c r="BG16" s="153"/>
      <c r="BH16" s="153"/>
    </row>
    <row r="17" spans="1:60" outlineLevel="1" x14ac:dyDescent="0.25">
      <c r="A17" s="154"/>
      <c r="B17" s="160"/>
      <c r="C17" s="196" t="s">
        <v>96</v>
      </c>
      <c r="D17" s="165"/>
      <c r="E17" s="170">
        <v>72.181799999999996</v>
      </c>
      <c r="F17" s="173"/>
      <c r="G17" s="173"/>
      <c r="H17" s="173"/>
      <c r="I17" s="173"/>
      <c r="J17" s="173"/>
      <c r="K17" s="173"/>
      <c r="L17" s="173"/>
      <c r="M17" s="173"/>
      <c r="N17" s="163"/>
      <c r="O17" s="163"/>
      <c r="P17" s="163"/>
      <c r="Q17" s="163"/>
      <c r="R17" s="163"/>
      <c r="S17" s="163"/>
      <c r="T17" s="164"/>
      <c r="U17" s="163"/>
      <c r="V17" s="153"/>
      <c r="W17" s="153"/>
      <c r="X17" s="153"/>
      <c r="Y17" s="153"/>
      <c r="Z17" s="153"/>
      <c r="AA17" s="153"/>
      <c r="AB17" s="153"/>
      <c r="AC17" s="153"/>
      <c r="AD17" s="153"/>
      <c r="AE17" s="153" t="s">
        <v>95</v>
      </c>
      <c r="AF17" s="153">
        <v>0</v>
      </c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</row>
    <row r="18" spans="1:60" outlineLevel="1" x14ac:dyDescent="0.25">
      <c r="A18" s="154">
        <v>4</v>
      </c>
      <c r="B18" s="160" t="s">
        <v>101</v>
      </c>
      <c r="C18" s="195" t="s">
        <v>102</v>
      </c>
      <c r="D18" s="162" t="s">
        <v>92</v>
      </c>
      <c r="E18" s="169">
        <v>73.633499999999998</v>
      </c>
      <c r="F18" s="172"/>
      <c r="G18" s="173">
        <f>ROUND(E18*F18,2)</f>
        <v>0</v>
      </c>
      <c r="H18" s="172"/>
      <c r="I18" s="173">
        <f>ROUND(E18*H18,2)</f>
        <v>0</v>
      </c>
      <c r="J18" s="172"/>
      <c r="K18" s="173">
        <f>ROUND(E18*J18,2)</f>
        <v>0</v>
      </c>
      <c r="L18" s="173">
        <v>15</v>
      </c>
      <c r="M18" s="173">
        <f>G18*(1+L18/100)</f>
        <v>0</v>
      </c>
      <c r="N18" s="163">
        <v>0</v>
      </c>
      <c r="O18" s="163">
        <f>ROUND(E18*N18,5)</f>
        <v>0</v>
      </c>
      <c r="P18" s="163">
        <v>0</v>
      </c>
      <c r="Q18" s="163">
        <f>ROUND(E18*P18,5)</f>
        <v>0</v>
      </c>
      <c r="R18" s="163"/>
      <c r="S18" s="163"/>
      <c r="T18" s="164">
        <v>3.1E-2</v>
      </c>
      <c r="U18" s="163">
        <f>ROUND(E18*T18,2)</f>
        <v>2.2799999999999998</v>
      </c>
      <c r="V18" s="153"/>
      <c r="W18" s="153"/>
      <c r="X18" s="153"/>
      <c r="Y18" s="153"/>
      <c r="Z18" s="153"/>
      <c r="AA18" s="153"/>
      <c r="AB18" s="153"/>
      <c r="AC18" s="153"/>
      <c r="AD18" s="153"/>
      <c r="AE18" s="153" t="s">
        <v>93</v>
      </c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</row>
    <row r="19" spans="1:60" outlineLevel="1" x14ac:dyDescent="0.25">
      <c r="A19" s="154"/>
      <c r="B19" s="160"/>
      <c r="C19" s="196" t="s">
        <v>94</v>
      </c>
      <c r="D19" s="165"/>
      <c r="E19" s="170">
        <v>1.4517</v>
      </c>
      <c r="F19" s="173"/>
      <c r="G19" s="173"/>
      <c r="H19" s="173"/>
      <c r="I19" s="173"/>
      <c r="J19" s="173"/>
      <c r="K19" s="173"/>
      <c r="L19" s="173"/>
      <c r="M19" s="173"/>
      <c r="N19" s="163"/>
      <c r="O19" s="163"/>
      <c r="P19" s="163"/>
      <c r="Q19" s="163"/>
      <c r="R19" s="163"/>
      <c r="S19" s="163"/>
      <c r="T19" s="164"/>
      <c r="U19" s="163"/>
      <c r="V19" s="153"/>
      <c r="W19" s="153"/>
      <c r="X19" s="153"/>
      <c r="Y19" s="153"/>
      <c r="Z19" s="153"/>
      <c r="AA19" s="153"/>
      <c r="AB19" s="153"/>
      <c r="AC19" s="153"/>
      <c r="AD19" s="153"/>
      <c r="AE19" s="153" t="s">
        <v>95</v>
      </c>
      <c r="AF19" s="153">
        <v>0</v>
      </c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</row>
    <row r="20" spans="1:60" outlineLevel="1" x14ac:dyDescent="0.25">
      <c r="A20" s="154"/>
      <c r="B20" s="160"/>
      <c r="C20" s="196" t="s">
        <v>96</v>
      </c>
      <c r="D20" s="165"/>
      <c r="E20" s="170">
        <v>72.181799999999996</v>
      </c>
      <c r="F20" s="173"/>
      <c r="G20" s="173"/>
      <c r="H20" s="173"/>
      <c r="I20" s="173"/>
      <c r="J20" s="173"/>
      <c r="K20" s="173"/>
      <c r="L20" s="173"/>
      <c r="M20" s="173"/>
      <c r="N20" s="163"/>
      <c r="O20" s="163"/>
      <c r="P20" s="163"/>
      <c r="Q20" s="163"/>
      <c r="R20" s="163"/>
      <c r="S20" s="163"/>
      <c r="T20" s="164"/>
      <c r="U20" s="163"/>
      <c r="V20" s="153"/>
      <c r="W20" s="153"/>
      <c r="X20" s="153"/>
      <c r="Y20" s="153"/>
      <c r="Z20" s="153"/>
      <c r="AA20" s="153"/>
      <c r="AB20" s="153"/>
      <c r="AC20" s="153"/>
      <c r="AD20" s="153"/>
      <c r="AE20" s="153" t="s">
        <v>95</v>
      </c>
      <c r="AF20" s="153">
        <v>0</v>
      </c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153"/>
      <c r="BE20" s="153"/>
      <c r="BF20" s="153"/>
      <c r="BG20" s="153"/>
      <c r="BH20" s="153"/>
    </row>
    <row r="21" spans="1:60" outlineLevel="1" x14ac:dyDescent="0.25">
      <c r="A21" s="154">
        <v>5</v>
      </c>
      <c r="B21" s="160" t="s">
        <v>103</v>
      </c>
      <c r="C21" s="195" t="s">
        <v>104</v>
      </c>
      <c r="D21" s="162" t="s">
        <v>105</v>
      </c>
      <c r="E21" s="169">
        <v>132.54029999999997</v>
      </c>
      <c r="F21" s="172"/>
      <c r="G21" s="173">
        <f>ROUND(E21*F21,2)</f>
        <v>0</v>
      </c>
      <c r="H21" s="172"/>
      <c r="I21" s="173">
        <f>ROUND(E21*H21,2)</f>
        <v>0</v>
      </c>
      <c r="J21" s="172"/>
      <c r="K21" s="173">
        <f>ROUND(E21*J21,2)</f>
        <v>0</v>
      </c>
      <c r="L21" s="173">
        <v>15</v>
      </c>
      <c r="M21" s="173">
        <f>G21*(1+L21/100)</f>
        <v>0</v>
      </c>
      <c r="N21" s="163">
        <v>0</v>
      </c>
      <c r="O21" s="163">
        <f>ROUND(E21*N21,5)</f>
        <v>0</v>
      </c>
      <c r="P21" s="163">
        <v>0</v>
      </c>
      <c r="Q21" s="163">
        <f>ROUND(E21*P21,5)</f>
        <v>0</v>
      </c>
      <c r="R21" s="163"/>
      <c r="S21" s="163"/>
      <c r="T21" s="164">
        <v>0</v>
      </c>
      <c r="U21" s="163">
        <f>ROUND(E21*T21,2)</f>
        <v>0</v>
      </c>
      <c r="V21" s="153"/>
      <c r="W21" s="153"/>
      <c r="X21" s="153"/>
      <c r="Y21" s="153"/>
      <c r="Z21" s="153"/>
      <c r="AA21" s="153"/>
      <c r="AB21" s="153"/>
      <c r="AC21" s="153"/>
      <c r="AD21" s="153"/>
      <c r="AE21" s="153" t="s">
        <v>93</v>
      </c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153"/>
    </row>
    <row r="22" spans="1:60" outlineLevel="1" x14ac:dyDescent="0.25">
      <c r="A22" s="154"/>
      <c r="B22" s="160"/>
      <c r="C22" s="196" t="s">
        <v>106</v>
      </c>
      <c r="D22" s="165"/>
      <c r="E22" s="170">
        <v>2.6130599999999999</v>
      </c>
      <c r="F22" s="173"/>
      <c r="G22" s="173"/>
      <c r="H22" s="173"/>
      <c r="I22" s="173"/>
      <c r="J22" s="173"/>
      <c r="K22" s="173"/>
      <c r="L22" s="173"/>
      <c r="M22" s="173"/>
      <c r="N22" s="163"/>
      <c r="O22" s="163"/>
      <c r="P22" s="163"/>
      <c r="Q22" s="163"/>
      <c r="R22" s="163"/>
      <c r="S22" s="163"/>
      <c r="T22" s="164"/>
      <c r="U22" s="163"/>
      <c r="V22" s="153"/>
      <c r="W22" s="153"/>
      <c r="X22" s="153"/>
      <c r="Y22" s="153"/>
      <c r="Z22" s="153"/>
      <c r="AA22" s="153"/>
      <c r="AB22" s="153"/>
      <c r="AC22" s="153"/>
      <c r="AD22" s="153"/>
      <c r="AE22" s="153" t="s">
        <v>95</v>
      </c>
      <c r="AF22" s="153">
        <v>0</v>
      </c>
      <c r="AG22" s="153"/>
      <c r="AH22" s="153"/>
      <c r="AI22" s="153"/>
      <c r="AJ22" s="153"/>
      <c r="AK22" s="153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3"/>
      <c r="AW22" s="153"/>
      <c r="AX22" s="153"/>
      <c r="AY22" s="153"/>
      <c r="AZ22" s="153"/>
      <c r="BA22" s="153"/>
      <c r="BB22" s="153"/>
      <c r="BC22" s="153"/>
      <c r="BD22" s="153"/>
      <c r="BE22" s="153"/>
      <c r="BF22" s="153"/>
      <c r="BG22" s="153"/>
      <c r="BH22" s="153"/>
    </row>
    <row r="23" spans="1:60" outlineLevel="1" x14ac:dyDescent="0.25">
      <c r="A23" s="154"/>
      <c r="B23" s="160"/>
      <c r="C23" s="196" t="s">
        <v>107</v>
      </c>
      <c r="D23" s="165"/>
      <c r="E23" s="170">
        <v>129.92724000000001</v>
      </c>
      <c r="F23" s="173"/>
      <c r="G23" s="173"/>
      <c r="H23" s="173"/>
      <c r="I23" s="173"/>
      <c r="J23" s="173"/>
      <c r="K23" s="173"/>
      <c r="L23" s="173"/>
      <c r="M23" s="173"/>
      <c r="N23" s="163"/>
      <c r="O23" s="163"/>
      <c r="P23" s="163"/>
      <c r="Q23" s="163"/>
      <c r="R23" s="163"/>
      <c r="S23" s="163"/>
      <c r="T23" s="164"/>
      <c r="U23" s="163"/>
      <c r="V23" s="153"/>
      <c r="W23" s="153"/>
      <c r="X23" s="153"/>
      <c r="Y23" s="153"/>
      <c r="Z23" s="153"/>
      <c r="AA23" s="153"/>
      <c r="AB23" s="153"/>
      <c r="AC23" s="153"/>
      <c r="AD23" s="153"/>
      <c r="AE23" s="153" t="s">
        <v>95</v>
      </c>
      <c r="AF23" s="153">
        <v>0</v>
      </c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</row>
    <row r="24" spans="1:60" x14ac:dyDescent="0.25">
      <c r="A24" s="155" t="s">
        <v>88</v>
      </c>
      <c r="B24" s="161" t="s">
        <v>57</v>
      </c>
      <c r="C24" s="197" t="s">
        <v>58</v>
      </c>
      <c r="D24" s="166"/>
      <c r="E24" s="171"/>
      <c r="F24" s="174"/>
      <c r="G24" s="174">
        <f>SUMIF(AE25:AE30,"&lt;&gt;NOR",G25:G30)</f>
        <v>0</v>
      </c>
      <c r="H24" s="174"/>
      <c r="I24" s="174">
        <f>SUM(I25:I30)</f>
        <v>0</v>
      </c>
      <c r="J24" s="174"/>
      <c r="K24" s="174">
        <f>SUM(K25:K30)</f>
        <v>0</v>
      </c>
      <c r="L24" s="174"/>
      <c r="M24" s="174">
        <f>SUM(M25:M30)</f>
        <v>0</v>
      </c>
      <c r="N24" s="167"/>
      <c r="O24" s="167">
        <f>SUM(O25:O30)</f>
        <v>132.5403</v>
      </c>
      <c r="P24" s="167"/>
      <c r="Q24" s="167">
        <f>SUM(Q25:Q30)</f>
        <v>0</v>
      </c>
      <c r="R24" s="167"/>
      <c r="S24" s="167"/>
      <c r="T24" s="168"/>
      <c r="U24" s="167">
        <f>SUM(U25:U30)</f>
        <v>5.65</v>
      </c>
      <c r="AE24" t="s">
        <v>89</v>
      </c>
    </row>
    <row r="25" spans="1:60" outlineLevel="1" x14ac:dyDescent="0.25">
      <c r="A25" s="154">
        <v>6</v>
      </c>
      <c r="B25" s="160" t="s">
        <v>108</v>
      </c>
      <c r="C25" s="195" t="s">
        <v>109</v>
      </c>
      <c r="D25" s="162" t="s">
        <v>110</v>
      </c>
      <c r="E25" s="169">
        <v>245.44499999999999</v>
      </c>
      <c r="F25" s="172"/>
      <c r="G25" s="173">
        <f>ROUND(E25*F25,2)</f>
        <v>0</v>
      </c>
      <c r="H25" s="172"/>
      <c r="I25" s="173">
        <f>ROUND(E25*H25,2)</f>
        <v>0</v>
      </c>
      <c r="J25" s="172"/>
      <c r="K25" s="173">
        <f>ROUND(E25*J25,2)</f>
        <v>0</v>
      </c>
      <c r="L25" s="173">
        <v>15</v>
      </c>
      <c r="M25" s="173">
        <f>G25*(1+L25/100)</f>
        <v>0</v>
      </c>
      <c r="N25" s="163">
        <v>0</v>
      </c>
      <c r="O25" s="163">
        <f>ROUND(E25*N25,5)</f>
        <v>0</v>
      </c>
      <c r="P25" s="163">
        <v>0</v>
      </c>
      <c r="Q25" s="163">
        <f>ROUND(E25*P25,5)</f>
        <v>0</v>
      </c>
      <c r="R25" s="163"/>
      <c r="S25" s="163"/>
      <c r="T25" s="164">
        <v>2.3E-2</v>
      </c>
      <c r="U25" s="163">
        <f>ROUND(E25*T25,2)</f>
        <v>5.65</v>
      </c>
      <c r="V25" s="153"/>
      <c r="W25" s="153"/>
      <c r="X25" s="153"/>
      <c r="Y25" s="153"/>
      <c r="Z25" s="153"/>
      <c r="AA25" s="153"/>
      <c r="AB25" s="153"/>
      <c r="AC25" s="153"/>
      <c r="AD25" s="153"/>
      <c r="AE25" s="153" t="s">
        <v>93</v>
      </c>
      <c r="AF25" s="153"/>
      <c r="AG25" s="153"/>
      <c r="AH25" s="153"/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153"/>
      <c r="AT25" s="153"/>
      <c r="AU25" s="153"/>
      <c r="AV25" s="153"/>
      <c r="AW25" s="153"/>
      <c r="AX25" s="153"/>
      <c r="AY25" s="153"/>
      <c r="AZ25" s="153"/>
      <c r="BA25" s="153"/>
      <c r="BB25" s="153"/>
      <c r="BC25" s="153"/>
      <c r="BD25" s="153"/>
      <c r="BE25" s="153"/>
      <c r="BF25" s="153"/>
      <c r="BG25" s="153"/>
      <c r="BH25" s="153"/>
    </row>
    <row r="26" spans="1:60" outlineLevel="1" x14ac:dyDescent="0.25">
      <c r="A26" s="154"/>
      <c r="B26" s="160"/>
      <c r="C26" s="196" t="s">
        <v>111</v>
      </c>
      <c r="D26" s="165"/>
      <c r="E26" s="170">
        <v>4.8390000000000004</v>
      </c>
      <c r="F26" s="173"/>
      <c r="G26" s="173"/>
      <c r="H26" s="173"/>
      <c r="I26" s="173"/>
      <c r="J26" s="173"/>
      <c r="K26" s="173"/>
      <c r="L26" s="173"/>
      <c r="M26" s="173"/>
      <c r="N26" s="163"/>
      <c r="O26" s="163"/>
      <c r="P26" s="163"/>
      <c r="Q26" s="163"/>
      <c r="R26" s="163"/>
      <c r="S26" s="163"/>
      <c r="T26" s="164"/>
      <c r="U26" s="163"/>
      <c r="V26" s="153"/>
      <c r="W26" s="153"/>
      <c r="X26" s="153"/>
      <c r="Y26" s="153"/>
      <c r="Z26" s="153"/>
      <c r="AA26" s="153"/>
      <c r="AB26" s="153"/>
      <c r="AC26" s="153"/>
      <c r="AD26" s="153"/>
      <c r="AE26" s="153" t="s">
        <v>95</v>
      </c>
      <c r="AF26" s="153">
        <v>0</v>
      </c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3"/>
      <c r="AY26" s="153"/>
      <c r="AZ26" s="153"/>
      <c r="BA26" s="153"/>
      <c r="BB26" s="153"/>
      <c r="BC26" s="153"/>
      <c r="BD26" s="153"/>
      <c r="BE26" s="153"/>
      <c r="BF26" s="153"/>
      <c r="BG26" s="153"/>
      <c r="BH26" s="153"/>
    </row>
    <row r="27" spans="1:60" outlineLevel="1" x14ac:dyDescent="0.25">
      <c r="A27" s="154"/>
      <c r="B27" s="160"/>
      <c r="C27" s="196" t="s">
        <v>112</v>
      </c>
      <c r="D27" s="165"/>
      <c r="E27" s="170">
        <v>240.60599999999999</v>
      </c>
      <c r="F27" s="173"/>
      <c r="G27" s="173"/>
      <c r="H27" s="173"/>
      <c r="I27" s="173"/>
      <c r="J27" s="173"/>
      <c r="K27" s="173"/>
      <c r="L27" s="173"/>
      <c r="M27" s="173"/>
      <c r="N27" s="163"/>
      <c r="O27" s="163"/>
      <c r="P27" s="163"/>
      <c r="Q27" s="163"/>
      <c r="R27" s="163"/>
      <c r="S27" s="163"/>
      <c r="T27" s="164"/>
      <c r="U27" s="163"/>
      <c r="V27" s="153"/>
      <c r="W27" s="153"/>
      <c r="X27" s="153"/>
      <c r="Y27" s="153"/>
      <c r="Z27" s="153"/>
      <c r="AA27" s="153"/>
      <c r="AB27" s="153"/>
      <c r="AC27" s="153"/>
      <c r="AD27" s="153"/>
      <c r="AE27" s="153" t="s">
        <v>95</v>
      </c>
      <c r="AF27" s="153">
        <v>0</v>
      </c>
      <c r="AG27" s="153"/>
      <c r="AH27" s="153"/>
      <c r="AI27" s="153"/>
      <c r="AJ27" s="153"/>
      <c r="AK27" s="153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3"/>
      <c r="AX27" s="153"/>
      <c r="AY27" s="153"/>
      <c r="AZ27" s="153"/>
      <c r="BA27" s="153"/>
      <c r="BB27" s="153"/>
      <c r="BC27" s="153"/>
      <c r="BD27" s="153"/>
      <c r="BE27" s="153"/>
      <c r="BF27" s="153"/>
      <c r="BG27" s="153"/>
      <c r="BH27" s="153"/>
    </row>
    <row r="28" spans="1:60" outlineLevel="1" x14ac:dyDescent="0.25">
      <c r="A28" s="154">
        <v>7</v>
      </c>
      <c r="B28" s="160" t="s">
        <v>113</v>
      </c>
      <c r="C28" s="195" t="s">
        <v>114</v>
      </c>
      <c r="D28" s="162" t="s">
        <v>105</v>
      </c>
      <c r="E28" s="169">
        <v>132.54029999999997</v>
      </c>
      <c r="F28" s="172"/>
      <c r="G28" s="173">
        <f>ROUND(E28*F28,2)</f>
        <v>0</v>
      </c>
      <c r="H28" s="172"/>
      <c r="I28" s="173">
        <f>ROUND(E28*H28,2)</f>
        <v>0</v>
      </c>
      <c r="J28" s="172"/>
      <c r="K28" s="173">
        <f>ROUND(E28*J28,2)</f>
        <v>0</v>
      </c>
      <c r="L28" s="173">
        <v>15</v>
      </c>
      <c r="M28" s="173">
        <f>G28*(1+L28/100)</f>
        <v>0</v>
      </c>
      <c r="N28" s="163">
        <v>1</v>
      </c>
      <c r="O28" s="163">
        <f>ROUND(E28*N28,5)</f>
        <v>132.5403</v>
      </c>
      <c r="P28" s="163">
        <v>0</v>
      </c>
      <c r="Q28" s="163">
        <f>ROUND(E28*P28,5)</f>
        <v>0</v>
      </c>
      <c r="R28" s="163"/>
      <c r="S28" s="163"/>
      <c r="T28" s="164">
        <v>0</v>
      </c>
      <c r="U28" s="163">
        <f>ROUND(E28*T28,2)</f>
        <v>0</v>
      </c>
      <c r="V28" s="153"/>
      <c r="W28" s="153"/>
      <c r="X28" s="153"/>
      <c r="Y28" s="153"/>
      <c r="Z28" s="153"/>
      <c r="AA28" s="153"/>
      <c r="AB28" s="153"/>
      <c r="AC28" s="153"/>
      <c r="AD28" s="153"/>
      <c r="AE28" s="153" t="s">
        <v>115</v>
      </c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3"/>
      <c r="BE28" s="153"/>
      <c r="BF28" s="153"/>
      <c r="BG28" s="153"/>
      <c r="BH28" s="153"/>
    </row>
    <row r="29" spans="1:60" outlineLevel="1" x14ac:dyDescent="0.25">
      <c r="A29" s="154"/>
      <c r="B29" s="160"/>
      <c r="C29" s="196" t="s">
        <v>106</v>
      </c>
      <c r="D29" s="165"/>
      <c r="E29" s="170">
        <v>2.6130599999999999</v>
      </c>
      <c r="F29" s="173"/>
      <c r="G29" s="173"/>
      <c r="H29" s="173"/>
      <c r="I29" s="173"/>
      <c r="J29" s="173"/>
      <c r="K29" s="173"/>
      <c r="L29" s="173"/>
      <c r="M29" s="173"/>
      <c r="N29" s="163"/>
      <c r="O29" s="163"/>
      <c r="P29" s="163"/>
      <c r="Q29" s="163"/>
      <c r="R29" s="163"/>
      <c r="S29" s="163"/>
      <c r="T29" s="164"/>
      <c r="U29" s="163"/>
      <c r="V29" s="153"/>
      <c r="W29" s="153"/>
      <c r="X29" s="153"/>
      <c r="Y29" s="153"/>
      <c r="Z29" s="153"/>
      <c r="AA29" s="153"/>
      <c r="AB29" s="153"/>
      <c r="AC29" s="153"/>
      <c r="AD29" s="153"/>
      <c r="AE29" s="153" t="s">
        <v>95</v>
      </c>
      <c r="AF29" s="153">
        <v>0</v>
      </c>
      <c r="AG29" s="153"/>
      <c r="AH29" s="153"/>
      <c r="AI29" s="153"/>
      <c r="AJ29" s="153"/>
      <c r="AK29" s="153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  <c r="BE29" s="153"/>
      <c r="BF29" s="153"/>
      <c r="BG29" s="153"/>
      <c r="BH29" s="153"/>
    </row>
    <row r="30" spans="1:60" outlineLevel="1" x14ac:dyDescent="0.25">
      <c r="A30" s="154"/>
      <c r="B30" s="160"/>
      <c r="C30" s="196" t="s">
        <v>107</v>
      </c>
      <c r="D30" s="165"/>
      <c r="E30" s="170">
        <v>129.92724000000001</v>
      </c>
      <c r="F30" s="173"/>
      <c r="G30" s="173"/>
      <c r="H30" s="173"/>
      <c r="I30" s="173"/>
      <c r="J30" s="173"/>
      <c r="K30" s="173"/>
      <c r="L30" s="173"/>
      <c r="M30" s="173"/>
      <c r="N30" s="163"/>
      <c r="O30" s="163"/>
      <c r="P30" s="163"/>
      <c r="Q30" s="163"/>
      <c r="R30" s="163"/>
      <c r="S30" s="163"/>
      <c r="T30" s="164"/>
      <c r="U30" s="163"/>
      <c r="V30" s="153"/>
      <c r="W30" s="153"/>
      <c r="X30" s="153"/>
      <c r="Y30" s="153"/>
      <c r="Z30" s="153"/>
      <c r="AA30" s="153"/>
      <c r="AB30" s="153"/>
      <c r="AC30" s="153"/>
      <c r="AD30" s="153"/>
      <c r="AE30" s="153" t="s">
        <v>95</v>
      </c>
      <c r="AF30" s="153">
        <v>0</v>
      </c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53"/>
      <c r="AZ30" s="153"/>
      <c r="BA30" s="153"/>
      <c r="BB30" s="153"/>
      <c r="BC30" s="153"/>
      <c r="BD30" s="153"/>
      <c r="BE30" s="153"/>
      <c r="BF30" s="153"/>
      <c r="BG30" s="153"/>
      <c r="BH30" s="153"/>
    </row>
    <row r="31" spans="1:60" x14ac:dyDescent="0.25">
      <c r="A31" s="155" t="s">
        <v>88</v>
      </c>
      <c r="B31" s="161" t="s">
        <v>59</v>
      </c>
      <c r="C31" s="197" t="s">
        <v>60</v>
      </c>
      <c r="D31" s="166"/>
      <c r="E31" s="171"/>
      <c r="F31" s="174"/>
      <c r="G31" s="174">
        <f>SUMIF(AE32:AE33,"&lt;&gt;NOR",G32:G33)</f>
        <v>0</v>
      </c>
      <c r="H31" s="174"/>
      <c r="I31" s="174">
        <f>SUM(I32:I33)</f>
        <v>0</v>
      </c>
      <c r="J31" s="174"/>
      <c r="K31" s="174">
        <f>SUM(K32:K33)</f>
        <v>0</v>
      </c>
      <c r="L31" s="174"/>
      <c r="M31" s="174">
        <f>SUM(M32:M33)</f>
        <v>0</v>
      </c>
      <c r="N31" s="167"/>
      <c r="O31" s="167">
        <f>SUM(O32:O33)</f>
        <v>0</v>
      </c>
      <c r="P31" s="167"/>
      <c r="Q31" s="167">
        <f>SUM(Q32:Q33)</f>
        <v>0</v>
      </c>
      <c r="R31" s="167"/>
      <c r="S31" s="167"/>
      <c r="T31" s="168"/>
      <c r="U31" s="167">
        <f>SUM(U32:U33)</f>
        <v>51.69</v>
      </c>
      <c r="AE31" t="s">
        <v>89</v>
      </c>
    </row>
    <row r="32" spans="1:60" outlineLevel="1" x14ac:dyDescent="0.25">
      <c r="A32" s="154">
        <v>8</v>
      </c>
      <c r="B32" s="160" t="s">
        <v>116</v>
      </c>
      <c r="C32" s="195" t="s">
        <v>117</v>
      </c>
      <c r="D32" s="162" t="s">
        <v>105</v>
      </c>
      <c r="E32" s="169">
        <v>132.54</v>
      </c>
      <c r="F32" s="172"/>
      <c r="G32" s="173">
        <f>ROUND(E32*F32,2)</f>
        <v>0</v>
      </c>
      <c r="H32" s="172"/>
      <c r="I32" s="173">
        <f>ROUND(E32*H32,2)</f>
        <v>0</v>
      </c>
      <c r="J32" s="172"/>
      <c r="K32" s="173">
        <f>ROUND(E32*J32,2)</f>
        <v>0</v>
      </c>
      <c r="L32" s="173">
        <v>15</v>
      </c>
      <c r="M32" s="173">
        <f>G32*(1+L32/100)</f>
        <v>0</v>
      </c>
      <c r="N32" s="163">
        <v>0</v>
      </c>
      <c r="O32" s="163">
        <f>ROUND(E32*N32,5)</f>
        <v>0</v>
      </c>
      <c r="P32" s="163">
        <v>0</v>
      </c>
      <c r="Q32" s="163">
        <f>ROUND(E32*P32,5)</f>
        <v>0</v>
      </c>
      <c r="R32" s="163"/>
      <c r="S32" s="163"/>
      <c r="T32" s="164">
        <v>0.39</v>
      </c>
      <c r="U32" s="163">
        <f>ROUND(E32*T32,2)</f>
        <v>51.69</v>
      </c>
      <c r="V32" s="153"/>
      <c r="W32" s="153"/>
      <c r="X32" s="153"/>
      <c r="Y32" s="153"/>
      <c r="Z32" s="153"/>
      <c r="AA32" s="153"/>
      <c r="AB32" s="153"/>
      <c r="AC32" s="153"/>
      <c r="AD32" s="153"/>
      <c r="AE32" s="153" t="s">
        <v>93</v>
      </c>
      <c r="AF32" s="153"/>
      <c r="AG32" s="153"/>
      <c r="AH32" s="153"/>
      <c r="AI32" s="153"/>
      <c r="AJ32" s="153"/>
      <c r="AK32" s="153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153"/>
      <c r="BD32" s="153"/>
      <c r="BE32" s="153"/>
      <c r="BF32" s="153"/>
      <c r="BG32" s="153"/>
      <c r="BH32" s="153"/>
    </row>
    <row r="33" spans="1:60" outlineLevel="1" x14ac:dyDescent="0.25">
      <c r="A33" s="154"/>
      <c r="B33" s="160"/>
      <c r="C33" s="196" t="s">
        <v>118</v>
      </c>
      <c r="D33" s="165"/>
      <c r="E33" s="170">
        <v>132.54</v>
      </c>
      <c r="F33" s="173"/>
      <c r="G33" s="173"/>
      <c r="H33" s="173"/>
      <c r="I33" s="173"/>
      <c r="J33" s="173"/>
      <c r="K33" s="173"/>
      <c r="L33" s="173"/>
      <c r="M33" s="173"/>
      <c r="N33" s="163"/>
      <c r="O33" s="163"/>
      <c r="P33" s="163"/>
      <c r="Q33" s="163"/>
      <c r="R33" s="163"/>
      <c r="S33" s="163"/>
      <c r="T33" s="164"/>
      <c r="U33" s="163"/>
      <c r="V33" s="153"/>
      <c r="W33" s="153"/>
      <c r="X33" s="153"/>
      <c r="Y33" s="153"/>
      <c r="Z33" s="153"/>
      <c r="AA33" s="153"/>
      <c r="AB33" s="153"/>
      <c r="AC33" s="153"/>
      <c r="AD33" s="153"/>
      <c r="AE33" s="153" t="s">
        <v>95</v>
      </c>
      <c r="AF33" s="153">
        <v>0</v>
      </c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3"/>
      <c r="BD33" s="153"/>
      <c r="BE33" s="153"/>
      <c r="BF33" s="153"/>
      <c r="BG33" s="153"/>
      <c r="BH33" s="153"/>
    </row>
    <row r="34" spans="1:60" x14ac:dyDescent="0.25">
      <c r="A34" s="155" t="s">
        <v>88</v>
      </c>
      <c r="B34" s="161" t="s">
        <v>61</v>
      </c>
      <c r="C34" s="197" t="s">
        <v>26</v>
      </c>
      <c r="D34" s="166"/>
      <c r="E34" s="171"/>
      <c r="F34" s="174"/>
      <c r="G34" s="174">
        <f>SUMIF(AE35:AE36,"&lt;&gt;NOR",G35:G36)</f>
        <v>0</v>
      </c>
      <c r="H34" s="174"/>
      <c r="I34" s="174">
        <f>SUM(I35:I36)</f>
        <v>0</v>
      </c>
      <c r="J34" s="174"/>
      <c r="K34" s="174">
        <f>SUM(K35:K36)</f>
        <v>0</v>
      </c>
      <c r="L34" s="174"/>
      <c r="M34" s="174">
        <f>SUM(M35:M36)</f>
        <v>0</v>
      </c>
      <c r="N34" s="167"/>
      <c r="O34" s="167">
        <f>SUM(O35:O36)</f>
        <v>0</v>
      </c>
      <c r="P34" s="167"/>
      <c r="Q34" s="167">
        <f>SUM(Q35:Q36)</f>
        <v>0</v>
      </c>
      <c r="R34" s="167"/>
      <c r="S34" s="167"/>
      <c r="T34" s="168"/>
      <c r="U34" s="167">
        <f>SUM(U35:U36)</f>
        <v>0</v>
      </c>
      <c r="AE34" t="s">
        <v>89</v>
      </c>
    </row>
    <row r="35" spans="1:60" outlineLevel="1" x14ac:dyDescent="0.25">
      <c r="A35" s="154">
        <v>9</v>
      </c>
      <c r="B35" s="160" t="s">
        <v>119</v>
      </c>
      <c r="C35" s="195" t="s">
        <v>120</v>
      </c>
      <c r="D35" s="162" t="s">
        <v>121</v>
      </c>
      <c r="E35" s="169">
        <v>1</v>
      </c>
      <c r="F35" s="172"/>
      <c r="G35" s="173">
        <f>ROUND(E35*F35,2)</f>
        <v>0</v>
      </c>
      <c r="H35" s="172"/>
      <c r="I35" s="173">
        <f>ROUND(E35*H35,2)</f>
        <v>0</v>
      </c>
      <c r="J35" s="172"/>
      <c r="K35" s="173">
        <f>ROUND(E35*J35,2)</f>
        <v>0</v>
      </c>
      <c r="L35" s="173">
        <v>15</v>
      </c>
      <c r="M35" s="173">
        <f>G35*(1+L35/100)</f>
        <v>0</v>
      </c>
      <c r="N35" s="163">
        <v>0</v>
      </c>
      <c r="O35" s="163">
        <f>ROUND(E35*N35,5)</f>
        <v>0</v>
      </c>
      <c r="P35" s="163">
        <v>0</v>
      </c>
      <c r="Q35" s="163">
        <f>ROUND(E35*P35,5)</f>
        <v>0</v>
      </c>
      <c r="R35" s="163"/>
      <c r="S35" s="163"/>
      <c r="T35" s="164">
        <v>0</v>
      </c>
      <c r="U35" s="163">
        <f>ROUND(E35*T35,2)</f>
        <v>0</v>
      </c>
      <c r="V35" s="153"/>
      <c r="W35" s="153"/>
      <c r="X35" s="153"/>
      <c r="Y35" s="153"/>
      <c r="Z35" s="153"/>
      <c r="AA35" s="153"/>
      <c r="AB35" s="153"/>
      <c r="AC35" s="153"/>
      <c r="AD35" s="153"/>
      <c r="AE35" s="153" t="s">
        <v>93</v>
      </c>
      <c r="AF35" s="153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  <c r="AY35" s="153"/>
      <c r="AZ35" s="153"/>
      <c r="BA35" s="153"/>
      <c r="BB35" s="153"/>
      <c r="BC35" s="153"/>
      <c r="BD35" s="153"/>
      <c r="BE35" s="153"/>
      <c r="BF35" s="153"/>
      <c r="BG35" s="153"/>
      <c r="BH35" s="153"/>
    </row>
    <row r="36" spans="1:60" outlineLevel="1" x14ac:dyDescent="0.25">
      <c r="A36" s="183">
        <v>10</v>
      </c>
      <c r="B36" s="184" t="s">
        <v>122</v>
      </c>
      <c r="C36" s="198" t="s">
        <v>123</v>
      </c>
      <c r="D36" s="185" t="s">
        <v>121</v>
      </c>
      <c r="E36" s="186">
        <v>1</v>
      </c>
      <c r="F36" s="187"/>
      <c r="G36" s="188">
        <f>ROUND(E36*F36,2)</f>
        <v>0</v>
      </c>
      <c r="H36" s="187"/>
      <c r="I36" s="188">
        <f>ROUND(E36*H36,2)</f>
        <v>0</v>
      </c>
      <c r="J36" s="187"/>
      <c r="K36" s="188">
        <f>ROUND(E36*J36,2)</f>
        <v>0</v>
      </c>
      <c r="L36" s="188">
        <v>15</v>
      </c>
      <c r="M36" s="188">
        <f>G36*(1+L36/100)</f>
        <v>0</v>
      </c>
      <c r="N36" s="189">
        <v>0</v>
      </c>
      <c r="O36" s="189">
        <f>ROUND(E36*N36,5)</f>
        <v>0</v>
      </c>
      <c r="P36" s="189">
        <v>0</v>
      </c>
      <c r="Q36" s="189">
        <f>ROUND(E36*P36,5)</f>
        <v>0</v>
      </c>
      <c r="R36" s="189"/>
      <c r="S36" s="189"/>
      <c r="T36" s="190">
        <v>0</v>
      </c>
      <c r="U36" s="189">
        <f>ROUND(E36*T36,2)</f>
        <v>0</v>
      </c>
      <c r="V36" s="153"/>
      <c r="W36" s="153"/>
      <c r="X36" s="153"/>
      <c r="Y36" s="153"/>
      <c r="Z36" s="153"/>
      <c r="AA36" s="153"/>
      <c r="AB36" s="153"/>
      <c r="AC36" s="153"/>
      <c r="AD36" s="153"/>
      <c r="AE36" s="153" t="s">
        <v>93</v>
      </c>
      <c r="AF36" s="153"/>
      <c r="AG36" s="153"/>
      <c r="AH36" s="153"/>
      <c r="AI36" s="153"/>
      <c r="AJ36" s="153"/>
      <c r="AK36" s="153"/>
      <c r="AL36" s="153"/>
      <c r="AM36" s="153"/>
      <c r="AN36" s="153"/>
      <c r="AO36" s="153"/>
      <c r="AP36" s="153"/>
      <c r="AQ36" s="153"/>
      <c r="AR36" s="153"/>
      <c r="AS36" s="153"/>
      <c r="AT36" s="153"/>
      <c r="AU36" s="153"/>
      <c r="AV36" s="153"/>
      <c r="AW36" s="153"/>
      <c r="AX36" s="153"/>
      <c r="AY36" s="153"/>
      <c r="AZ36" s="153"/>
      <c r="BA36" s="153"/>
      <c r="BB36" s="153"/>
      <c r="BC36" s="153"/>
      <c r="BD36" s="153"/>
      <c r="BE36" s="153"/>
      <c r="BF36" s="153"/>
      <c r="BG36" s="153"/>
      <c r="BH36" s="153"/>
    </row>
    <row r="37" spans="1:60" x14ac:dyDescent="0.25">
      <c r="A37" s="6"/>
      <c r="B37" s="7" t="s">
        <v>124</v>
      </c>
      <c r="C37" s="199" t="s">
        <v>124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AC37">
        <v>15</v>
      </c>
      <c r="AD37">
        <v>21</v>
      </c>
    </row>
    <row r="38" spans="1:60" x14ac:dyDescent="0.25">
      <c r="A38" s="191"/>
      <c r="B38" s="192">
        <v>26</v>
      </c>
      <c r="C38" s="200" t="s">
        <v>124</v>
      </c>
      <c r="D38" s="193"/>
      <c r="E38" s="193"/>
      <c r="F38" s="193"/>
      <c r="G38" s="194">
        <f>G8+G24+G31+G34</f>
        <v>0</v>
      </c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AC38">
        <f>SUMIF(L7:L36,AC37,G7:G36)</f>
        <v>0</v>
      </c>
      <c r="AD38">
        <f>SUMIF(L7:L36,AD37,G7:G36)</f>
        <v>0</v>
      </c>
      <c r="AE38" t="s">
        <v>125</v>
      </c>
    </row>
    <row r="39" spans="1:60" x14ac:dyDescent="0.25">
      <c r="A39" s="6"/>
      <c r="B39" s="7" t="s">
        <v>124</v>
      </c>
      <c r="C39" s="199" t="s">
        <v>124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1:60" x14ac:dyDescent="0.25">
      <c r="A40" s="6"/>
      <c r="B40" s="7" t="s">
        <v>124</v>
      </c>
      <c r="C40" s="199" t="s">
        <v>124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1:60" x14ac:dyDescent="0.25">
      <c r="A41" s="261">
        <v>33</v>
      </c>
      <c r="B41" s="261"/>
      <c r="C41" s="262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1:60" x14ac:dyDescent="0.25">
      <c r="A42" s="263"/>
      <c r="B42" s="264"/>
      <c r="C42" s="265"/>
      <c r="D42" s="264"/>
      <c r="E42" s="264"/>
      <c r="F42" s="264"/>
      <c r="G42" s="26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AE42" t="s">
        <v>126</v>
      </c>
    </row>
    <row r="43" spans="1:60" x14ac:dyDescent="0.25">
      <c r="A43" s="267"/>
      <c r="B43" s="268"/>
      <c r="C43" s="269"/>
      <c r="D43" s="268"/>
      <c r="E43" s="268"/>
      <c r="F43" s="268"/>
      <c r="G43" s="270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</row>
    <row r="44" spans="1:60" x14ac:dyDescent="0.25">
      <c r="A44" s="267"/>
      <c r="B44" s="268"/>
      <c r="C44" s="269"/>
      <c r="D44" s="268"/>
      <c r="E44" s="268"/>
      <c r="F44" s="268"/>
      <c r="G44" s="270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</row>
    <row r="45" spans="1:60" x14ac:dyDescent="0.25">
      <c r="A45" s="267"/>
      <c r="B45" s="268"/>
      <c r="C45" s="269"/>
      <c r="D45" s="268"/>
      <c r="E45" s="268"/>
      <c r="F45" s="268"/>
      <c r="G45" s="270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spans="1:60" x14ac:dyDescent="0.25">
      <c r="A46" s="271"/>
      <c r="B46" s="272"/>
      <c r="C46" s="273"/>
      <c r="D46" s="272"/>
      <c r="E46" s="272"/>
      <c r="F46" s="272"/>
      <c r="G46" s="274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</row>
    <row r="47" spans="1:60" x14ac:dyDescent="0.25">
      <c r="A47" s="6"/>
      <c r="B47" s="7" t="s">
        <v>124</v>
      </c>
      <c r="C47" s="199" t="s">
        <v>124</v>
      </c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 spans="1:60" x14ac:dyDescent="0.25">
      <c r="C48" s="201"/>
      <c r="AE48" t="s">
        <v>127</v>
      </c>
    </row>
  </sheetData>
  <mergeCells count="6">
    <mergeCell ref="A42:G46"/>
    <mergeCell ref="A1:G1"/>
    <mergeCell ref="C2:G2"/>
    <mergeCell ref="C3:G3"/>
    <mergeCell ref="C4:G4"/>
    <mergeCell ref="A41:C41"/>
  </mergeCells>
  <pageMargins left="0.59055118110236204" right="0.39370078740157499" top="0.78740157499999996" bottom="0.78740157499999996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45</vt:i4>
      </vt:variant>
    </vt:vector>
  </HeadingPairs>
  <TitlesOfParts>
    <vt:vector size="49" baseType="lpstr">
      <vt:lpstr>Pokyny pro vyplnění</vt:lpstr>
      <vt:lpstr>Stavba</vt:lpstr>
      <vt:lpstr>VzorPolozky</vt:lpstr>
      <vt:lpstr>Rozpočet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oadresa</vt:lpstr>
      <vt:lpstr>Stavba!Objednatel</vt:lpstr>
      <vt:lpstr>Stavba!Objekt</vt:lpstr>
      <vt:lpstr>'Rozpočet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Zaokrouhleni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Knapová</dc:creator>
  <cp:lastModifiedBy>Alice Semiánová</cp:lastModifiedBy>
  <cp:lastPrinted>2014-02-28T09:52:57Z</cp:lastPrinted>
  <dcterms:created xsi:type="dcterms:W3CDTF">2009-04-08T07:15:50Z</dcterms:created>
  <dcterms:modified xsi:type="dcterms:W3CDTF">2021-07-02T02:36:08Z</dcterms:modified>
</cp:coreProperties>
</file>