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\\Server\obec\ČAKOVIČKY OD 2008\PROJEKTY\1_AKTUALNI\2022_Rekonstrukce komunikací ulic Akátová, Dubová, Smrková, Borová\Výběrové řízení\"/>
    </mc:Choice>
  </mc:AlternateContent>
  <xr:revisionPtr revIDLastSave="0" documentId="8_{C77275D3-B3A2-4C1C-B003-A85DE615F0A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kapitulace stavby" sheetId="1" r:id="rId1"/>
    <sheet name="01 - Trasa 1 - komunikace..." sheetId="2" r:id="rId2"/>
    <sheet name="02 - Trasa 2 - komunikace..." sheetId="3" r:id="rId3"/>
    <sheet name="03 - Trasa 3 - komunikace..." sheetId="4" r:id="rId4"/>
    <sheet name="04 - Trasa 4 - komunikace..." sheetId="5" r:id="rId5"/>
  </sheets>
  <definedNames>
    <definedName name="_xlnm._FilterDatabase" localSheetId="1" hidden="1">'01 - Trasa 1 - komunikace...'!$C$126:$K$261</definedName>
    <definedName name="_xlnm._FilterDatabase" localSheetId="2" hidden="1">'02 - Trasa 2 - komunikace...'!$C$126:$K$265</definedName>
    <definedName name="_xlnm._FilterDatabase" localSheetId="3" hidden="1">'03 - Trasa 3 - komunikace...'!$C$126:$K$250</definedName>
    <definedName name="_xlnm._FilterDatabase" localSheetId="4" hidden="1">'04 - Trasa 4 - komunikace...'!$C$126:$K$245</definedName>
    <definedName name="_xlnm.Print_Titles" localSheetId="1">'01 - Trasa 1 - komunikace...'!$126:$126</definedName>
    <definedName name="_xlnm.Print_Titles" localSheetId="2">'02 - Trasa 2 - komunikace...'!$126:$126</definedName>
    <definedName name="_xlnm.Print_Titles" localSheetId="3">'03 - Trasa 3 - komunikace...'!$126:$126</definedName>
    <definedName name="_xlnm.Print_Titles" localSheetId="4">'04 - Trasa 4 - komunikace...'!$126:$126</definedName>
    <definedName name="_xlnm.Print_Titles" localSheetId="0">'Rekapitulace stavby'!$92:$92</definedName>
    <definedName name="_xlnm.Print_Area" localSheetId="1">'01 - Trasa 1 - komunikace...'!$C$4:$J$76,'01 - Trasa 1 - komunikace...'!$C$82:$J$108,'01 - Trasa 1 - komunikace...'!$C$114:$K$261</definedName>
    <definedName name="_xlnm.Print_Area" localSheetId="2">'02 - Trasa 2 - komunikace...'!$C$4:$J$76,'02 - Trasa 2 - komunikace...'!$C$82:$J$108,'02 - Trasa 2 - komunikace...'!$C$114:$K$265</definedName>
    <definedName name="_xlnm.Print_Area" localSheetId="3">'03 - Trasa 3 - komunikace...'!$C$4:$J$76,'03 - Trasa 3 - komunikace...'!$C$82:$J$108,'03 - Trasa 3 - komunikace...'!$C$114:$K$250</definedName>
    <definedName name="_xlnm.Print_Area" localSheetId="4">'04 - Trasa 4 - komunikace...'!$C$4:$J$76,'04 - Trasa 4 - komunikace...'!$C$82:$J$108,'04 - Trasa 4 - komunikace...'!$C$114:$K$245</definedName>
    <definedName name="_xlnm.Print_Area" localSheetId="0">'Rekapitulace stavby'!$D$4:$AO$76,'Rekapitulace stavby'!$C$82:$AQ$99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5" l="1"/>
  <c r="J36" i="5"/>
  <c r="AY98" i="1"/>
  <c r="J35" i="5"/>
  <c r="AX98" i="1"/>
  <c r="BI245" i="5"/>
  <c r="BH245" i="5"/>
  <c r="BG245" i="5"/>
  <c r="BF245" i="5"/>
  <c r="T245" i="5"/>
  <c r="T244" i="5"/>
  <c r="R245" i="5"/>
  <c r="R244" i="5"/>
  <c r="P245" i="5"/>
  <c r="P244" i="5"/>
  <c r="BI243" i="5"/>
  <c r="BH243" i="5"/>
  <c r="BG243" i="5"/>
  <c r="BF243" i="5"/>
  <c r="T243" i="5"/>
  <c r="T242" i="5"/>
  <c r="T241" i="5"/>
  <c r="R243" i="5"/>
  <c r="R242" i="5" s="1"/>
  <c r="R241" i="5" s="1"/>
  <c r="P243" i="5"/>
  <c r="P242" i="5"/>
  <c r="P241" i="5"/>
  <c r="BI240" i="5"/>
  <c r="BH240" i="5"/>
  <c r="BG240" i="5"/>
  <c r="BF240" i="5"/>
  <c r="T240" i="5"/>
  <c r="T239" i="5" s="1"/>
  <c r="R240" i="5"/>
  <c r="R239" i="5"/>
  <c r="P240" i="5"/>
  <c r="P239" i="5"/>
  <c r="BI238" i="5"/>
  <c r="BH238" i="5"/>
  <c r="BG238" i="5"/>
  <c r="BF238" i="5"/>
  <c r="T238" i="5"/>
  <c r="R238" i="5"/>
  <c r="P238" i="5"/>
  <c r="BI237" i="5"/>
  <c r="BH237" i="5"/>
  <c r="BG237" i="5"/>
  <c r="BF237" i="5"/>
  <c r="T237" i="5"/>
  <c r="R237" i="5"/>
  <c r="P237" i="5"/>
  <c r="BI234" i="5"/>
  <c r="BH234" i="5"/>
  <c r="BG234" i="5"/>
  <c r="BF234" i="5"/>
  <c r="T234" i="5"/>
  <c r="R234" i="5"/>
  <c r="P234" i="5"/>
  <c r="BI233" i="5"/>
  <c r="BH233" i="5"/>
  <c r="BG233" i="5"/>
  <c r="BF233" i="5"/>
  <c r="T233" i="5"/>
  <c r="R233" i="5"/>
  <c r="P233" i="5"/>
  <c r="BI232" i="5"/>
  <c r="BH232" i="5"/>
  <c r="BG232" i="5"/>
  <c r="BF232" i="5"/>
  <c r="T232" i="5"/>
  <c r="R232" i="5"/>
  <c r="P232" i="5"/>
  <c r="BI230" i="5"/>
  <c r="BH230" i="5"/>
  <c r="BG230" i="5"/>
  <c r="BF230" i="5"/>
  <c r="T230" i="5"/>
  <c r="R230" i="5"/>
  <c r="P230" i="5"/>
  <c r="BI229" i="5"/>
  <c r="BH229" i="5"/>
  <c r="BG229" i="5"/>
  <c r="BF229" i="5"/>
  <c r="T229" i="5"/>
  <c r="R229" i="5"/>
  <c r="P229" i="5"/>
  <c r="BI228" i="5"/>
  <c r="BH228" i="5"/>
  <c r="BG228" i="5"/>
  <c r="BF228" i="5"/>
  <c r="T228" i="5"/>
  <c r="R228" i="5"/>
  <c r="P228" i="5"/>
  <c r="BI227" i="5"/>
  <c r="BH227" i="5"/>
  <c r="BG227" i="5"/>
  <c r="BF227" i="5"/>
  <c r="T227" i="5"/>
  <c r="R227" i="5"/>
  <c r="P227" i="5"/>
  <c r="BI224" i="5"/>
  <c r="BH224" i="5"/>
  <c r="BG224" i="5"/>
  <c r="BF224" i="5"/>
  <c r="T224" i="5"/>
  <c r="R224" i="5"/>
  <c r="P224" i="5"/>
  <c r="BI221" i="5"/>
  <c r="BH221" i="5"/>
  <c r="BG221" i="5"/>
  <c r="BF221" i="5"/>
  <c r="T221" i="5"/>
  <c r="R221" i="5"/>
  <c r="P221" i="5"/>
  <c r="BI218" i="5"/>
  <c r="BH218" i="5"/>
  <c r="BG218" i="5"/>
  <c r="BF218" i="5"/>
  <c r="T218" i="5"/>
  <c r="R218" i="5"/>
  <c r="P218" i="5"/>
  <c r="BI210" i="5"/>
  <c r="BH210" i="5"/>
  <c r="BG210" i="5"/>
  <c r="BF210" i="5"/>
  <c r="T210" i="5"/>
  <c r="R210" i="5"/>
  <c r="P210" i="5"/>
  <c r="BI207" i="5"/>
  <c r="BH207" i="5"/>
  <c r="BG207" i="5"/>
  <c r="BF207" i="5"/>
  <c r="T207" i="5"/>
  <c r="R207" i="5"/>
  <c r="P207" i="5"/>
  <c r="BI204" i="5"/>
  <c r="BH204" i="5"/>
  <c r="BG204" i="5"/>
  <c r="BF204" i="5"/>
  <c r="T204" i="5"/>
  <c r="R204" i="5"/>
  <c r="P204" i="5"/>
  <c r="BI202" i="5"/>
  <c r="BH202" i="5"/>
  <c r="BG202" i="5"/>
  <c r="BF202" i="5"/>
  <c r="T202" i="5"/>
  <c r="R202" i="5"/>
  <c r="P202" i="5"/>
  <c r="BI201" i="5"/>
  <c r="BH201" i="5"/>
  <c r="BG201" i="5"/>
  <c r="BF201" i="5"/>
  <c r="T201" i="5"/>
  <c r="R201" i="5"/>
  <c r="P201" i="5"/>
  <c r="BI197" i="5"/>
  <c r="BH197" i="5"/>
  <c r="BG197" i="5"/>
  <c r="BF197" i="5"/>
  <c r="T197" i="5"/>
  <c r="R197" i="5"/>
  <c r="P197" i="5"/>
  <c r="BI193" i="5"/>
  <c r="BH193" i="5"/>
  <c r="BG193" i="5"/>
  <c r="BF193" i="5"/>
  <c r="T193" i="5"/>
  <c r="R193" i="5"/>
  <c r="P193" i="5"/>
  <c r="BI190" i="5"/>
  <c r="BH190" i="5"/>
  <c r="BG190" i="5"/>
  <c r="BF190" i="5"/>
  <c r="T190" i="5"/>
  <c r="R190" i="5"/>
  <c r="P190" i="5"/>
  <c r="BI189" i="5"/>
  <c r="BH189" i="5"/>
  <c r="BG189" i="5"/>
  <c r="BF189" i="5"/>
  <c r="T189" i="5"/>
  <c r="R189" i="5"/>
  <c r="P189" i="5"/>
  <c r="BI186" i="5"/>
  <c r="BH186" i="5"/>
  <c r="BG186" i="5"/>
  <c r="BF186" i="5"/>
  <c r="T186" i="5"/>
  <c r="R186" i="5"/>
  <c r="P186" i="5"/>
  <c r="BI183" i="5"/>
  <c r="BH183" i="5"/>
  <c r="BG183" i="5"/>
  <c r="BF183" i="5"/>
  <c r="T183" i="5"/>
  <c r="R183" i="5"/>
  <c r="P183" i="5"/>
  <c r="BI179" i="5"/>
  <c r="BH179" i="5"/>
  <c r="BG179" i="5"/>
  <c r="BF179" i="5"/>
  <c r="T179" i="5"/>
  <c r="R179" i="5"/>
  <c r="P179" i="5"/>
  <c r="BI176" i="5"/>
  <c r="BH176" i="5"/>
  <c r="BG176" i="5"/>
  <c r="BF176" i="5"/>
  <c r="T176" i="5"/>
  <c r="R176" i="5"/>
  <c r="P176" i="5"/>
  <c r="BI173" i="5"/>
  <c r="BH173" i="5"/>
  <c r="BG173" i="5"/>
  <c r="BF173" i="5"/>
  <c r="T173" i="5"/>
  <c r="R173" i="5"/>
  <c r="P173" i="5"/>
  <c r="BI170" i="5"/>
  <c r="BH170" i="5"/>
  <c r="BG170" i="5"/>
  <c r="BF170" i="5"/>
  <c r="T170" i="5"/>
  <c r="R170" i="5"/>
  <c r="P170" i="5"/>
  <c r="BI168" i="5"/>
  <c r="BH168" i="5"/>
  <c r="BG168" i="5"/>
  <c r="BF168" i="5"/>
  <c r="T168" i="5"/>
  <c r="R168" i="5"/>
  <c r="P168" i="5"/>
  <c r="BI167" i="5"/>
  <c r="BH167" i="5"/>
  <c r="BG167" i="5"/>
  <c r="BF167" i="5"/>
  <c r="T167" i="5"/>
  <c r="R167" i="5"/>
  <c r="P167" i="5"/>
  <c r="BI163" i="5"/>
  <c r="BH163" i="5"/>
  <c r="BG163" i="5"/>
  <c r="BF163" i="5"/>
  <c r="T163" i="5"/>
  <c r="R163" i="5"/>
  <c r="P163" i="5"/>
  <c r="BI159" i="5"/>
  <c r="BH159" i="5"/>
  <c r="BG159" i="5"/>
  <c r="BF159" i="5"/>
  <c r="T159" i="5"/>
  <c r="R159" i="5"/>
  <c r="P159" i="5"/>
  <c r="BI158" i="5"/>
  <c r="BH158" i="5"/>
  <c r="BG158" i="5"/>
  <c r="BF158" i="5"/>
  <c r="T158" i="5"/>
  <c r="R158" i="5"/>
  <c r="P158" i="5"/>
  <c r="BI156" i="5"/>
  <c r="BH156" i="5"/>
  <c r="BG156" i="5"/>
  <c r="BF156" i="5"/>
  <c r="T156" i="5"/>
  <c r="R156" i="5"/>
  <c r="P156" i="5"/>
  <c r="BI153" i="5"/>
  <c r="BH153" i="5"/>
  <c r="BG153" i="5"/>
  <c r="BF153" i="5"/>
  <c r="T153" i="5"/>
  <c r="R153" i="5"/>
  <c r="P153" i="5"/>
  <c r="BI151" i="5"/>
  <c r="BH151" i="5"/>
  <c r="BG151" i="5"/>
  <c r="BF151" i="5"/>
  <c r="T151" i="5"/>
  <c r="R151" i="5"/>
  <c r="P151" i="5"/>
  <c r="BI149" i="5"/>
  <c r="BH149" i="5"/>
  <c r="BG149" i="5"/>
  <c r="BF149" i="5"/>
  <c r="T149" i="5"/>
  <c r="R149" i="5"/>
  <c r="P149" i="5"/>
  <c r="BI148" i="5"/>
  <c r="BH148" i="5"/>
  <c r="BG148" i="5"/>
  <c r="BF148" i="5"/>
  <c r="T148" i="5"/>
  <c r="R148" i="5"/>
  <c r="P148" i="5"/>
  <c r="BI145" i="5"/>
  <c r="BH145" i="5"/>
  <c r="BG145" i="5"/>
  <c r="BF145" i="5"/>
  <c r="T145" i="5"/>
  <c r="R145" i="5"/>
  <c r="P145" i="5"/>
  <c r="BI144" i="5"/>
  <c r="BH144" i="5"/>
  <c r="BG144" i="5"/>
  <c r="BF144" i="5"/>
  <c r="T144" i="5"/>
  <c r="R144" i="5"/>
  <c r="P144" i="5"/>
  <c r="BI143" i="5"/>
  <c r="BH143" i="5"/>
  <c r="BG143" i="5"/>
  <c r="BF143" i="5"/>
  <c r="T143" i="5"/>
  <c r="R143" i="5"/>
  <c r="P143" i="5"/>
  <c r="BI142" i="5"/>
  <c r="BH142" i="5"/>
  <c r="BG142" i="5"/>
  <c r="BF142" i="5"/>
  <c r="T142" i="5"/>
  <c r="R142" i="5"/>
  <c r="P142" i="5"/>
  <c r="BI141" i="5"/>
  <c r="BH141" i="5"/>
  <c r="BG141" i="5"/>
  <c r="BF141" i="5"/>
  <c r="T141" i="5"/>
  <c r="R141" i="5"/>
  <c r="P141" i="5"/>
  <c r="BI138" i="5"/>
  <c r="BH138" i="5"/>
  <c r="BG138" i="5"/>
  <c r="BF138" i="5"/>
  <c r="T138" i="5"/>
  <c r="R138" i="5"/>
  <c r="P138" i="5"/>
  <c r="BI135" i="5"/>
  <c r="BH135" i="5"/>
  <c r="BG135" i="5"/>
  <c r="BF135" i="5"/>
  <c r="T135" i="5"/>
  <c r="R135" i="5"/>
  <c r="P135" i="5"/>
  <c r="BI134" i="5"/>
  <c r="BH134" i="5"/>
  <c r="BG134" i="5"/>
  <c r="BF134" i="5"/>
  <c r="T134" i="5"/>
  <c r="R134" i="5"/>
  <c r="P134" i="5"/>
  <c r="BI130" i="5"/>
  <c r="BH130" i="5"/>
  <c r="BG130" i="5"/>
  <c r="BF130" i="5"/>
  <c r="T130" i="5"/>
  <c r="R130" i="5"/>
  <c r="P130" i="5"/>
  <c r="J123" i="5"/>
  <c r="F123" i="5"/>
  <c r="F121" i="5"/>
  <c r="E119" i="5"/>
  <c r="J91" i="5"/>
  <c r="F91" i="5"/>
  <c r="F89" i="5"/>
  <c r="E87" i="5"/>
  <c r="J24" i="5"/>
  <c r="E24" i="5"/>
  <c r="J124" i="5" s="1"/>
  <c r="J23" i="5"/>
  <c r="J18" i="5"/>
  <c r="E18" i="5"/>
  <c r="F92" i="5"/>
  <c r="J17" i="5"/>
  <c r="J12" i="5"/>
  <c r="J121" i="5"/>
  <c r="E7" i="5"/>
  <c r="E117" i="5"/>
  <c r="J37" i="4"/>
  <c r="J36" i="4"/>
  <c r="AY97" i="1"/>
  <c r="J35" i="4"/>
  <c r="AX97" i="1"/>
  <c r="BI250" i="4"/>
  <c r="BH250" i="4"/>
  <c r="BG250" i="4"/>
  <c r="BF250" i="4"/>
  <c r="T250" i="4"/>
  <c r="T249" i="4"/>
  <c r="R250" i="4"/>
  <c r="R249" i="4"/>
  <c r="P250" i="4"/>
  <c r="P249" i="4" s="1"/>
  <c r="BI248" i="4"/>
  <c r="BH248" i="4"/>
  <c r="BG248" i="4"/>
  <c r="BF248" i="4"/>
  <c r="T248" i="4"/>
  <c r="T247" i="4"/>
  <c r="T246" i="4"/>
  <c r="R248" i="4"/>
  <c r="R247" i="4"/>
  <c r="R246" i="4" s="1"/>
  <c r="P248" i="4"/>
  <c r="P247" i="4"/>
  <c r="BI245" i="4"/>
  <c r="BH245" i="4"/>
  <c r="BG245" i="4"/>
  <c r="BF245" i="4"/>
  <c r="T245" i="4"/>
  <c r="T244" i="4" s="1"/>
  <c r="R245" i="4"/>
  <c r="R244" i="4" s="1"/>
  <c r="P245" i="4"/>
  <c r="P244" i="4"/>
  <c r="BI243" i="4"/>
  <c r="BH243" i="4"/>
  <c r="BG243" i="4"/>
  <c r="BF243" i="4"/>
  <c r="T243" i="4"/>
  <c r="R243" i="4"/>
  <c r="P243" i="4"/>
  <c r="BI240" i="4"/>
  <c r="BH240" i="4"/>
  <c r="BG240" i="4"/>
  <c r="BF240" i="4"/>
  <c r="T240" i="4"/>
  <c r="R240" i="4"/>
  <c r="P240" i="4"/>
  <c r="BI239" i="4"/>
  <c r="BH239" i="4"/>
  <c r="BG239" i="4"/>
  <c r="BF239" i="4"/>
  <c r="T239" i="4"/>
  <c r="R239" i="4"/>
  <c r="P239" i="4"/>
  <c r="BI238" i="4"/>
  <c r="BH238" i="4"/>
  <c r="BG238" i="4"/>
  <c r="BF238" i="4"/>
  <c r="T238" i="4"/>
  <c r="R238" i="4"/>
  <c r="P238" i="4"/>
  <c r="BI236" i="4"/>
  <c r="BH236" i="4"/>
  <c r="BG236" i="4"/>
  <c r="BF236" i="4"/>
  <c r="T236" i="4"/>
  <c r="R236" i="4"/>
  <c r="P236" i="4"/>
  <c r="BI235" i="4"/>
  <c r="BH235" i="4"/>
  <c r="BG235" i="4"/>
  <c r="BF235" i="4"/>
  <c r="T235" i="4"/>
  <c r="R235" i="4"/>
  <c r="P235" i="4"/>
  <c r="BI234" i="4"/>
  <c r="BH234" i="4"/>
  <c r="BG234" i="4"/>
  <c r="BF234" i="4"/>
  <c r="T234" i="4"/>
  <c r="R234" i="4"/>
  <c r="P234" i="4"/>
  <c r="BI233" i="4"/>
  <c r="BH233" i="4"/>
  <c r="BG233" i="4"/>
  <c r="BF233" i="4"/>
  <c r="T233" i="4"/>
  <c r="R233" i="4"/>
  <c r="P233" i="4"/>
  <c r="BI230" i="4"/>
  <c r="BH230" i="4"/>
  <c r="BG230" i="4"/>
  <c r="BF230" i="4"/>
  <c r="T230" i="4"/>
  <c r="R230" i="4"/>
  <c r="P230" i="4"/>
  <c r="BI227" i="4"/>
  <c r="BH227" i="4"/>
  <c r="BG227" i="4"/>
  <c r="BF227" i="4"/>
  <c r="T227" i="4"/>
  <c r="R227" i="4"/>
  <c r="P227" i="4"/>
  <c r="BI224" i="4"/>
  <c r="BH224" i="4"/>
  <c r="BG224" i="4"/>
  <c r="BF224" i="4"/>
  <c r="T224" i="4"/>
  <c r="R224" i="4"/>
  <c r="P224" i="4"/>
  <c r="BI216" i="4"/>
  <c r="BH216" i="4"/>
  <c r="BG216" i="4"/>
  <c r="BF216" i="4"/>
  <c r="T216" i="4"/>
  <c r="R216" i="4"/>
  <c r="P216" i="4"/>
  <c r="BI213" i="4"/>
  <c r="BH213" i="4"/>
  <c r="BG213" i="4"/>
  <c r="BF213" i="4"/>
  <c r="T213" i="4"/>
  <c r="R213" i="4"/>
  <c r="P213" i="4"/>
  <c r="BI210" i="4"/>
  <c r="BH210" i="4"/>
  <c r="BG210" i="4"/>
  <c r="BF210" i="4"/>
  <c r="T210" i="4"/>
  <c r="R210" i="4"/>
  <c r="P210" i="4"/>
  <c r="BI208" i="4"/>
  <c r="BH208" i="4"/>
  <c r="BG208" i="4"/>
  <c r="BF208" i="4"/>
  <c r="T208" i="4"/>
  <c r="R208" i="4"/>
  <c r="P208" i="4"/>
  <c r="BI204" i="4"/>
  <c r="BH204" i="4"/>
  <c r="BG204" i="4"/>
  <c r="BF204" i="4"/>
  <c r="T204" i="4"/>
  <c r="R204" i="4"/>
  <c r="P204" i="4"/>
  <c r="BI200" i="4"/>
  <c r="BH200" i="4"/>
  <c r="BG200" i="4"/>
  <c r="BF200" i="4"/>
  <c r="T200" i="4"/>
  <c r="R200" i="4"/>
  <c r="P200" i="4"/>
  <c r="BI197" i="4"/>
  <c r="BH197" i="4"/>
  <c r="BG197" i="4"/>
  <c r="BF197" i="4"/>
  <c r="T197" i="4"/>
  <c r="R197" i="4"/>
  <c r="P197" i="4"/>
  <c r="BI196" i="4"/>
  <c r="BH196" i="4"/>
  <c r="BG196" i="4"/>
  <c r="BF196" i="4"/>
  <c r="T196" i="4"/>
  <c r="R196" i="4"/>
  <c r="P196" i="4"/>
  <c r="BI193" i="4"/>
  <c r="BH193" i="4"/>
  <c r="BG193" i="4"/>
  <c r="BF193" i="4"/>
  <c r="T193" i="4"/>
  <c r="R193" i="4"/>
  <c r="P193" i="4"/>
  <c r="BI190" i="4"/>
  <c r="BH190" i="4"/>
  <c r="BG190" i="4"/>
  <c r="BF190" i="4"/>
  <c r="T190" i="4"/>
  <c r="R190" i="4"/>
  <c r="P190" i="4"/>
  <c r="BI185" i="4"/>
  <c r="BH185" i="4"/>
  <c r="BG185" i="4"/>
  <c r="BF185" i="4"/>
  <c r="T185" i="4"/>
  <c r="R185" i="4"/>
  <c r="P185" i="4"/>
  <c r="BI182" i="4"/>
  <c r="BH182" i="4"/>
  <c r="BG182" i="4"/>
  <c r="BF182" i="4"/>
  <c r="T182" i="4"/>
  <c r="R182" i="4"/>
  <c r="P182" i="4"/>
  <c r="BI179" i="4"/>
  <c r="BH179" i="4"/>
  <c r="BG179" i="4"/>
  <c r="BF179" i="4"/>
  <c r="T179" i="4"/>
  <c r="R179" i="4"/>
  <c r="P179" i="4"/>
  <c r="BI176" i="4"/>
  <c r="BH176" i="4"/>
  <c r="BG176" i="4"/>
  <c r="BF176" i="4"/>
  <c r="T176" i="4"/>
  <c r="R176" i="4"/>
  <c r="P176" i="4"/>
  <c r="BI173" i="4"/>
  <c r="BH173" i="4"/>
  <c r="BG173" i="4"/>
  <c r="BF173" i="4"/>
  <c r="T173" i="4"/>
  <c r="R173" i="4"/>
  <c r="P173" i="4"/>
  <c r="BI171" i="4"/>
  <c r="BH171" i="4"/>
  <c r="BG171" i="4"/>
  <c r="BF171" i="4"/>
  <c r="T171" i="4"/>
  <c r="R171" i="4"/>
  <c r="P171" i="4"/>
  <c r="BI170" i="4"/>
  <c r="BH170" i="4"/>
  <c r="BG170" i="4"/>
  <c r="BF170" i="4"/>
  <c r="T170" i="4"/>
  <c r="R170" i="4"/>
  <c r="P170" i="4"/>
  <c r="BI166" i="4"/>
  <c r="BH166" i="4"/>
  <c r="BG166" i="4"/>
  <c r="BF166" i="4"/>
  <c r="T166" i="4"/>
  <c r="R166" i="4"/>
  <c r="P166" i="4"/>
  <c r="BI162" i="4"/>
  <c r="BH162" i="4"/>
  <c r="BG162" i="4"/>
  <c r="BF162" i="4"/>
  <c r="T162" i="4"/>
  <c r="R162" i="4"/>
  <c r="P162" i="4"/>
  <c r="BI161" i="4"/>
  <c r="BH161" i="4"/>
  <c r="BG161" i="4"/>
  <c r="BF161" i="4"/>
  <c r="T161" i="4"/>
  <c r="R161" i="4"/>
  <c r="P161" i="4"/>
  <c r="BI159" i="4"/>
  <c r="BH159" i="4"/>
  <c r="BG159" i="4"/>
  <c r="BF159" i="4"/>
  <c r="T159" i="4"/>
  <c r="R159" i="4"/>
  <c r="P159" i="4"/>
  <c r="BI156" i="4"/>
  <c r="BH156" i="4"/>
  <c r="BG156" i="4"/>
  <c r="BF156" i="4"/>
  <c r="T156" i="4"/>
  <c r="R156" i="4"/>
  <c r="P156" i="4"/>
  <c r="BI154" i="4"/>
  <c r="BH154" i="4"/>
  <c r="BG154" i="4"/>
  <c r="BF154" i="4"/>
  <c r="T154" i="4"/>
  <c r="R154" i="4"/>
  <c r="P154" i="4"/>
  <c r="BI152" i="4"/>
  <c r="BH152" i="4"/>
  <c r="BG152" i="4"/>
  <c r="BF152" i="4"/>
  <c r="T152" i="4"/>
  <c r="R152" i="4"/>
  <c r="P152" i="4"/>
  <c r="BI151" i="4"/>
  <c r="BH151" i="4"/>
  <c r="BG151" i="4"/>
  <c r="BF151" i="4"/>
  <c r="T151" i="4"/>
  <c r="R151" i="4"/>
  <c r="P151" i="4"/>
  <c r="BI148" i="4"/>
  <c r="BH148" i="4"/>
  <c r="BG148" i="4"/>
  <c r="BF148" i="4"/>
  <c r="T148" i="4"/>
  <c r="R148" i="4"/>
  <c r="P148" i="4"/>
  <c r="BI145" i="4"/>
  <c r="BH145" i="4"/>
  <c r="BG145" i="4"/>
  <c r="BF145" i="4"/>
  <c r="T145" i="4"/>
  <c r="R145" i="4"/>
  <c r="P145" i="4"/>
  <c r="BI144" i="4"/>
  <c r="BH144" i="4"/>
  <c r="BG144" i="4"/>
  <c r="BF144" i="4"/>
  <c r="T144" i="4"/>
  <c r="R144" i="4"/>
  <c r="P144" i="4"/>
  <c r="BI143" i="4"/>
  <c r="BH143" i="4"/>
  <c r="BG143" i="4"/>
  <c r="BF143" i="4"/>
  <c r="T143" i="4"/>
  <c r="R143" i="4"/>
  <c r="P143" i="4"/>
  <c r="BI142" i="4"/>
  <c r="BH142" i="4"/>
  <c r="BG142" i="4"/>
  <c r="BF142" i="4"/>
  <c r="T142" i="4"/>
  <c r="R142" i="4"/>
  <c r="P142" i="4"/>
  <c r="BI139" i="4"/>
  <c r="BH139" i="4"/>
  <c r="BG139" i="4"/>
  <c r="BF139" i="4"/>
  <c r="T139" i="4"/>
  <c r="R139" i="4"/>
  <c r="P139" i="4"/>
  <c r="BI136" i="4"/>
  <c r="BH136" i="4"/>
  <c r="BG136" i="4"/>
  <c r="BF136" i="4"/>
  <c r="T136" i="4"/>
  <c r="R136" i="4"/>
  <c r="P136" i="4"/>
  <c r="BI130" i="4"/>
  <c r="BH130" i="4"/>
  <c r="BG130" i="4"/>
  <c r="BF130" i="4"/>
  <c r="T130" i="4"/>
  <c r="R130" i="4"/>
  <c r="P130" i="4"/>
  <c r="J123" i="4"/>
  <c r="F123" i="4"/>
  <c r="F121" i="4"/>
  <c r="E119" i="4"/>
  <c r="J91" i="4"/>
  <c r="F91" i="4"/>
  <c r="F89" i="4"/>
  <c r="E87" i="4"/>
  <c r="J24" i="4"/>
  <c r="E24" i="4"/>
  <c r="J92" i="4" s="1"/>
  <c r="J23" i="4"/>
  <c r="J18" i="4"/>
  <c r="E18" i="4"/>
  <c r="F92" i="4"/>
  <c r="J17" i="4"/>
  <c r="J12" i="4"/>
  <c r="J89" i="4"/>
  <c r="E7" i="4"/>
  <c r="E117" i="4"/>
  <c r="J37" i="3"/>
  <c r="J36" i="3"/>
  <c r="AY96" i="1"/>
  <c r="J35" i="3"/>
  <c r="AX96" i="1"/>
  <c r="BI265" i="3"/>
  <c r="BH265" i="3"/>
  <c r="BG265" i="3"/>
  <c r="BF265" i="3"/>
  <c r="T265" i="3"/>
  <c r="T264" i="3"/>
  <c r="T261" i="3" s="1"/>
  <c r="R265" i="3"/>
  <c r="R264" i="3"/>
  <c r="P265" i="3"/>
  <c r="P264" i="3" s="1"/>
  <c r="P261" i="3" s="1"/>
  <c r="BI263" i="3"/>
  <c r="BH263" i="3"/>
  <c r="BG263" i="3"/>
  <c r="BF263" i="3"/>
  <c r="T263" i="3"/>
  <c r="T262" i="3"/>
  <c r="R263" i="3"/>
  <c r="R262" i="3"/>
  <c r="P263" i="3"/>
  <c r="P262" i="3"/>
  <c r="BI260" i="3"/>
  <c r="BH260" i="3"/>
  <c r="BG260" i="3"/>
  <c r="BF260" i="3"/>
  <c r="T260" i="3"/>
  <c r="T259" i="3" s="1"/>
  <c r="R260" i="3"/>
  <c r="R259" i="3"/>
  <c r="P260" i="3"/>
  <c r="P259" i="3"/>
  <c r="BI258" i="3"/>
  <c r="BH258" i="3"/>
  <c r="BG258" i="3"/>
  <c r="BF258" i="3"/>
  <c r="T258" i="3"/>
  <c r="R258" i="3"/>
  <c r="P258" i="3"/>
  <c r="BI255" i="3"/>
  <c r="BH255" i="3"/>
  <c r="BG255" i="3"/>
  <c r="BF255" i="3"/>
  <c r="T255" i="3"/>
  <c r="R255" i="3"/>
  <c r="P255" i="3"/>
  <c r="BI252" i="3"/>
  <c r="BH252" i="3"/>
  <c r="BG252" i="3"/>
  <c r="BF252" i="3"/>
  <c r="T252" i="3"/>
  <c r="R252" i="3"/>
  <c r="P252" i="3"/>
  <c r="BI251" i="3"/>
  <c r="BH251" i="3"/>
  <c r="BG251" i="3"/>
  <c r="BF251" i="3"/>
  <c r="T251" i="3"/>
  <c r="R251" i="3"/>
  <c r="P251" i="3"/>
  <c r="BI250" i="3"/>
  <c r="BH250" i="3"/>
  <c r="BG250" i="3"/>
  <c r="BF250" i="3"/>
  <c r="T250" i="3"/>
  <c r="R250" i="3"/>
  <c r="P250" i="3"/>
  <c r="BI248" i="3"/>
  <c r="BH248" i="3"/>
  <c r="BG248" i="3"/>
  <c r="BF248" i="3"/>
  <c r="T248" i="3"/>
  <c r="R248" i="3"/>
  <c r="P248" i="3"/>
  <c r="BI247" i="3"/>
  <c r="BH247" i="3"/>
  <c r="BG247" i="3"/>
  <c r="BF247" i="3"/>
  <c r="T247" i="3"/>
  <c r="R247" i="3"/>
  <c r="P247" i="3"/>
  <c r="BI246" i="3"/>
  <c r="BH246" i="3"/>
  <c r="BG246" i="3"/>
  <c r="BF246" i="3"/>
  <c r="T246" i="3"/>
  <c r="R246" i="3"/>
  <c r="P246" i="3"/>
  <c r="BI245" i="3"/>
  <c r="BH245" i="3"/>
  <c r="BG245" i="3"/>
  <c r="BF245" i="3"/>
  <c r="T245" i="3"/>
  <c r="R245" i="3"/>
  <c r="P245" i="3"/>
  <c r="BI242" i="3"/>
  <c r="BH242" i="3"/>
  <c r="BG242" i="3"/>
  <c r="BF242" i="3"/>
  <c r="T242" i="3"/>
  <c r="R242" i="3"/>
  <c r="P242" i="3"/>
  <c r="BI239" i="3"/>
  <c r="BH239" i="3"/>
  <c r="BG239" i="3"/>
  <c r="BF239" i="3"/>
  <c r="T239" i="3"/>
  <c r="R239" i="3"/>
  <c r="P239" i="3"/>
  <c r="BI236" i="3"/>
  <c r="BH236" i="3"/>
  <c r="BG236" i="3"/>
  <c r="BF236" i="3"/>
  <c r="T236" i="3"/>
  <c r="R236" i="3"/>
  <c r="P236" i="3"/>
  <c r="BI228" i="3"/>
  <c r="BH228" i="3"/>
  <c r="BG228" i="3"/>
  <c r="BF228" i="3"/>
  <c r="T228" i="3"/>
  <c r="R228" i="3"/>
  <c r="P228" i="3"/>
  <c r="BI225" i="3"/>
  <c r="BH225" i="3"/>
  <c r="BG225" i="3"/>
  <c r="BF225" i="3"/>
  <c r="T225" i="3"/>
  <c r="R225" i="3"/>
  <c r="P225" i="3"/>
  <c r="BI222" i="3"/>
  <c r="BH222" i="3"/>
  <c r="BG222" i="3"/>
  <c r="BF222" i="3"/>
  <c r="T222" i="3"/>
  <c r="R222" i="3"/>
  <c r="P222" i="3"/>
  <c r="BI220" i="3"/>
  <c r="BH220" i="3"/>
  <c r="BG220" i="3"/>
  <c r="BF220" i="3"/>
  <c r="T220" i="3"/>
  <c r="R220" i="3"/>
  <c r="P220" i="3"/>
  <c r="BI219" i="3"/>
  <c r="BH219" i="3"/>
  <c r="BG219" i="3"/>
  <c r="BF219" i="3"/>
  <c r="T219" i="3"/>
  <c r="R219" i="3"/>
  <c r="P219" i="3"/>
  <c r="BI215" i="3"/>
  <c r="BH215" i="3"/>
  <c r="BG215" i="3"/>
  <c r="BF215" i="3"/>
  <c r="T215" i="3"/>
  <c r="R215" i="3"/>
  <c r="P215" i="3"/>
  <c r="BI211" i="3"/>
  <c r="BH211" i="3"/>
  <c r="BG211" i="3"/>
  <c r="BF211" i="3"/>
  <c r="T211" i="3"/>
  <c r="R211" i="3"/>
  <c r="P211" i="3"/>
  <c r="BI208" i="3"/>
  <c r="BH208" i="3"/>
  <c r="BG208" i="3"/>
  <c r="BF208" i="3"/>
  <c r="T208" i="3"/>
  <c r="R208" i="3"/>
  <c r="P208" i="3"/>
  <c r="BI207" i="3"/>
  <c r="BH207" i="3"/>
  <c r="BG207" i="3"/>
  <c r="BF207" i="3"/>
  <c r="T207" i="3"/>
  <c r="R207" i="3"/>
  <c r="P207" i="3"/>
  <c r="BI204" i="3"/>
  <c r="BH204" i="3"/>
  <c r="BG204" i="3"/>
  <c r="BF204" i="3"/>
  <c r="T204" i="3"/>
  <c r="R204" i="3"/>
  <c r="P204" i="3"/>
  <c r="BI201" i="3"/>
  <c r="BH201" i="3"/>
  <c r="BG201" i="3"/>
  <c r="BF201" i="3"/>
  <c r="T201" i="3"/>
  <c r="R201" i="3"/>
  <c r="P201" i="3"/>
  <c r="BI197" i="3"/>
  <c r="BH197" i="3"/>
  <c r="BG197" i="3"/>
  <c r="BF197" i="3"/>
  <c r="T197" i="3"/>
  <c r="R197" i="3"/>
  <c r="P197" i="3"/>
  <c r="BI194" i="3"/>
  <c r="BH194" i="3"/>
  <c r="BG194" i="3"/>
  <c r="BF194" i="3"/>
  <c r="T194" i="3"/>
  <c r="R194" i="3"/>
  <c r="P194" i="3"/>
  <c r="BI193" i="3"/>
  <c r="BH193" i="3"/>
  <c r="BG193" i="3"/>
  <c r="BF193" i="3"/>
  <c r="T193" i="3"/>
  <c r="R193" i="3"/>
  <c r="P193" i="3"/>
  <c r="BI190" i="3"/>
  <c r="BH190" i="3"/>
  <c r="BG190" i="3"/>
  <c r="BF190" i="3"/>
  <c r="T190" i="3"/>
  <c r="R190" i="3"/>
  <c r="P190" i="3"/>
  <c r="BI186" i="3"/>
  <c r="BH186" i="3"/>
  <c r="BG186" i="3"/>
  <c r="BF186" i="3"/>
  <c r="T186" i="3"/>
  <c r="R186" i="3"/>
  <c r="P186" i="3"/>
  <c r="BI181" i="3"/>
  <c r="BH181" i="3"/>
  <c r="BG181" i="3"/>
  <c r="BF181" i="3"/>
  <c r="T181" i="3"/>
  <c r="R181" i="3"/>
  <c r="P181" i="3"/>
  <c r="BI179" i="3"/>
  <c r="BH179" i="3"/>
  <c r="BG179" i="3"/>
  <c r="BF179" i="3"/>
  <c r="T179" i="3"/>
  <c r="R179" i="3"/>
  <c r="P179" i="3"/>
  <c r="BI178" i="3"/>
  <c r="BH178" i="3"/>
  <c r="BG178" i="3"/>
  <c r="BF178" i="3"/>
  <c r="T178" i="3"/>
  <c r="R178" i="3"/>
  <c r="P178" i="3"/>
  <c r="BI174" i="3"/>
  <c r="BH174" i="3"/>
  <c r="BG174" i="3"/>
  <c r="BF174" i="3"/>
  <c r="T174" i="3"/>
  <c r="R174" i="3"/>
  <c r="P174" i="3"/>
  <c r="BI168" i="3"/>
  <c r="BH168" i="3"/>
  <c r="BG168" i="3"/>
  <c r="BF168" i="3"/>
  <c r="T168" i="3"/>
  <c r="R168" i="3"/>
  <c r="P168" i="3"/>
  <c r="BI164" i="3"/>
  <c r="BH164" i="3"/>
  <c r="BG164" i="3"/>
  <c r="BF164" i="3"/>
  <c r="T164" i="3"/>
  <c r="R164" i="3"/>
  <c r="P164" i="3"/>
  <c r="BI161" i="3"/>
  <c r="BH161" i="3"/>
  <c r="BG161" i="3"/>
  <c r="BF161" i="3"/>
  <c r="T161" i="3"/>
  <c r="R161" i="3"/>
  <c r="P161" i="3"/>
  <c r="BI159" i="3"/>
  <c r="BH159" i="3"/>
  <c r="BG159" i="3"/>
  <c r="BF159" i="3"/>
  <c r="T159" i="3"/>
  <c r="R159" i="3"/>
  <c r="P159" i="3"/>
  <c r="BI157" i="3"/>
  <c r="BH157" i="3"/>
  <c r="BG157" i="3"/>
  <c r="BF157" i="3"/>
  <c r="T157" i="3"/>
  <c r="R157" i="3"/>
  <c r="P157" i="3"/>
  <c r="BI156" i="3"/>
  <c r="BH156" i="3"/>
  <c r="BG156" i="3"/>
  <c r="BF156" i="3"/>
  <c r="T156" i="3"/>
  <c r="R156" i="3"/>
  <c r="P156" i="3"/>
  <c r="BI153" i="3"/>
  <c r="BH153" i="3"/>
  <c r="BG153" i="3"/>
  <c r="BF153" i="3"/>
  <c r="T153" i="3"/>
  <c r="R153" i="3"/>
  <c r="P153" i="3"/>
  <c r="BI150" i="3"/>
  <c r="BH150" i="3"/>
  <c r="BG150" i="3"/>
  <c r="BF150" i="3"/>
  <c r="T150" i="3"/>
  <c r="R150" i="3"/>
  <c r="P150" i="3"/>
  <c r="BI149" i="3"/>
  <c r="BH149" i="3"/>
  <c r="BG149" i="3"/>
  <c r="BF149" i="3"/>
  <c r="T149" i="3"/>
  <c r="R149" i="3"/>
  <c r="P149" i="3"/>
  <c r="BI148" i="3"/>
  <c r="BH148" i="3"/>
  <c r="BG148" i="3"/>
  <c r="BF148" i="3"/>
  <c r="T148" i="3"/>
  <c r="R148" i="3"/>
  <c r="P148" i="3"/>
  <c r="BI147" i="3"/>
  <c r="BH147" i="3"/>
  <c r="BG147" i="3"/>
  <c r="BF147" i="3"/>
  <c r="T147" i="3"/>
  <c r="R147" i="3"/>
  <c r="P147" i="3"/>
  <c r="BI144" i="3"/>
  <c r="BH144" i="3"/>
  <c r="BG144" i="3"/>
  <c r="BF144" i="3"/>
  <c r="T144" i="3"/>
  <c r="R144" i="3"/>
  <c r="P144" i="3"/>
  <c r="BI141" i="3"/>
  <c r="BH141" i="3"/>
  <c r="BG141" i="3"/>
  <c r="BF141" i="3"/>
  <c r="T141" i="3"/>
  <c r="R141" i="3"/>
  <c r="P141" i="3"/>
  <c r="BI135" i="3"/>
  <c r="BH135" i="3"/>
  <c r="BG135" i="3"/>
  <c r="BF135" i="3"/>
  <c r="T135" i="3"/>
  <c r="R135" i="3"/>
  <c r="P135" i="3"/>
  <c r="BI134" i="3"/>
  <c r="BH134" i="3"/>
  <c r="BG134" i="3"/>
  <c r="BF134" i="3"/>
  <c r="T134" i="3"/>
  <c r="R134" i="3"/>
  <c r="P134" i="3"/>
  <c r="BI133" i="3"/>
  <c r="BH133" i="3"/>
  <c r="BG133" i="3"/>
  <c r="BF133" i="3"/>
  <c r="T133" i="3"/>
  <c r="R133" i="3"/>
  <c r="P133" i="3"/>
  <c r="BI130" i="3"/>
  <c r="BH130" i="3"/>
  <c r="BG130" i="3"/>
  <c r="BF130" i="3"/>
  <c r="T130" i="3"/>
  <c r="R130" i="3"/>
  <c r="P130" i="3"/>
  <c r="J123" i="3"/>
  <c r="F123" i="3"/>
  <c r="F121" i="3"/>
  <c r="E119" i="3"/>
  <c r="J91" i="3"/>
  <c r="F91" i="3"/>
  <c r="F89" i="3"/>
  <c r="E87" i="3"/>
  <c r="J24" i="3"/>
  <c r="E24" i="3"/>
  <c r="J124" i="3" s="1"/>
  <c r="J23" i="3"/>
  <c r="J18" i="3"/>
  <c r="E18" i="3"/>
  <c r="F92" i="3"/>
  <c r="J17" i="3"/>
  <c r="J12" i="3"/>
  <c r="J121" i="3"/>
  <c r="E7" i="3"/>
  <c r="E117" i="3"/>
  <c r="J37" i="2"/>
  <c r="J36" i="2"/>
  <c r="AY95" i="1"/>
  <c r="J35" i="2"/>
  <c r="AX95" i="1"/>
  <c r="BI261" i="2"/>
  <c r="BH261" i="2"/>
  <c r="BG261" i="2"/>
  <c r="BF261" i="2"/>
  <c r="T261" i="2"/>
  <c r="T260" i="2"/>
  <c r="R261" i="2"/>
  <c r="R260" i="2"/>
  <c r="P261" i="2"/>
  <c r="P260" i="2" s="1"/>
  <c r="BI259" i="2"/>
  <c r="BH259" i="2"/>
  <c r="BG259" i="2"/>
  <c r="BF259" i="2"/>
  <c r="T259" i="2"/>
  <c r="R259" i="2"/>
  <c r="P259" i="2"/>
  <c r="BI258" i="2"/>
  <c r="BH258" i="2"/>
  <c r="BG258" i="2"/>
  <c r="BF258" i="2"/>
  <c r="T258" i="2"/>
  <c r="R258" i="2"/>
  <c r="P258" i="2"/>
  <c r="BI255" i="2"/>
  <c r="BH255" i="2"/>
  <c r="BG255" i="2"/>
  <c r="BF255" i="2"/>
  <c r="T255" i="2"/>
  <c r="T254" i="2"/>
  <c r="R255" i="2"/>
  <c r="R254" i="2"/>
  <c r="P255" i="2"/>
  <c r="P254" i="2" s="1"/>
  <c r="BI253" i="2"/>
  <c r="BH253" i="2"/>
  <c r="BG253" i="2"/>
  <c r="BF253" i="2"/>
  <c r="T253" i="2"/>
  <c r="R253" i="2"/>
  <c r="P253" i="2"/>
  <c r="BI250" i="2"/>
  <c r="BH250" i="2"/>
  <c r="BG250" i="2"/>
  <c r="BF250" i="2"/>
  <c r="T250" i="2"/>
  <c r="R250" i="2"/>
  <c r="P250" i="2"/>
  <c r="BI247" i="2"/>
  <c r="BH247" i="2"/>
  <c r="BG247" i="2"/>
  <c r="BF247" i="2"/>
  <c r="T247" i="2"/>
  <c r="R247" i="2"/>
  <c r="P247" i="2"/>
  <c r="BI246" i="2"/>
  <c r="BH246" i="2"/>
  <c r="BG246" i="2"/>
  <c r="BF246" i="2"/>
  <c r="T246" i="2"/>
  <c r="R246" i="2"/>
  <c r="P246" i="2"/>
  <c r="BI245" i="2"/>
  <c r="BH245" i="2"/>
  <c r="BG245" i="2"/>
  <c r="BF245" i="2"/>
  <c r="T245" i="2"/>
  <c r="R245" i="2"/>
  <c r="P245" i="2"/>
  <c r="BI243" i="2"/>
  <c r="BH243" i="2"/>
  <c r="BG243" i="2"/>
  <c r="BF243" i="2"/>
  <c r="T243" i="2"/>
  <c r="R243" i="2"/>
  <c r="P243" i="2"/>
  <c r="BI242" i="2"/>
  <c r="BH242" i="2"/>
  <c r="BG242" i="2"/>
  <c r="BF242" i="2"/>
  <c r="T242" i="2"/>
  <c r="R242" i="2"/>
  <c r="P242" i="2"/>
  <c r="BI241" i="2"/>
  <c r="BH241" i="2"/>
  <c r="BG241" i="2"/>
  <c r="BF241" i="2"/>
  <c r="T241" i="2"/>
  <c r="R241" i="2"/>
  <c r="P241" i="2"/>
  <c r="BI240" i="2"/>
  <c r="BH240" i="2"/>
  <c r="BG240" i="2"/>
  <c r="BF240" i="2"/>
  <c r="T240" i="2"/>
  <c r="R240" i="2"/>
  <c r="P240" i="2"/>
  <c r="BI237" i="2"/>
  <c r="BH237" i="2"/>
  <c r="BG237" i="2"/>
  <c r="BF237" i="2"/>
  <c r="T237" i="2"/>
  <c r="R237" i="2"/>
  <c r="P237" i="2"/>
  <c r="BI234" i="2"/>
  <c r="BH234" i="2"/>
  <c r="BG234" i="2"/>
  <c r="BF234" i="2"/>
  <c r="T234" i="2"/>
  <c r="R234" i="2"/>
  <c r="P234" i="2"/>
  <c r="BI231" i="2"/>
  <c r="BH231" i="2"/>
  <c r="BG231" i="2"/>
  <c r="BF231" i="2"/>
  <c r="T231" i="2"/>
  <c r="R231" i="2"/>
  <c r="P231" i="2"/>
  <c r="BI223" i="2"/>
  <c r="BH223" i="2"/>
  <c r="BG223" i="2"/>
  <c r="BF223" i="2"/>
  <c r="T223" i="2"/>
  <c r="R223" i="2"/>
  <c r="P223" i="2"/>
  <c r="BI220" i="2"/>
  <c r="BH220" i="2"/>
  <c r="BG220" i="2"/>
  <c r="BF220" i="2"/>
  <c r="T220" i="2"/>
  <c r="R220" i="2"/>
  <c r="P220" i="2"/>
  <c r="BI217" i="2"/>
  <c r="BH217" i="2"/>
  <c r="BG217" i="2"/>
  <c r="BF217" i="2"/>
  <c r="T217" i="2"/>
  <c r="R217" i="2"/>
  <c r="P217" i="2"/>
  <c r="BI215" i="2"/>
  <c r="BH215" i="2"/>
  <c r="BG215" i="2"/>
  <c r="BF215" i="2"/>
  <c r="T215" i="2"/>
  <c r="R215" i="2"/>
  <c r="P215" i="2"/>
  <c r="BI211" i="2"/>
  <c r="BH211" i="2"/>
  <c r="BG211" i="2"/>
  <c r="BF211" i="2"/>
  <c r="T211" i="2"/>
  <c r="R211" i="2"/>
  <c r="P211" i="2"/>
  <c r="BI207" i="2"/>
  <c r="BH207" i="2"/>
  <c r="BG207" i="2"/>
  <c r="BF207" i="2"/>
  <c r="T207" i="2"/>
  <c r="R207" i="2"/>
  <c r="P207" i="2"/>
  <c r="BI204" i="2"/>
  <c r="BH204" i="2"/>
  <c r="BG204" i="2"/>
  <c r="BF204" i="2"/>
  <c r="T204" i="2"/>
  <c r="R204" i="2"/>
  <c r="P204" i="2"/>
  <c r="BI203" i="2"/>
  <c r="BH203" i="2"/>
  <c r="BG203" i="2"/>
  <c r="BF203" i="2"/>
  <c r="T203" i="2"/>
  <c r="R203" i="2"/>
  <c r="P203" i="2"/>
  <c r="BI200" i="2"/>
  <c r="BH200" i="2"/>
  <c r="BG200" i="2"/>
  <c r="BF200" i="2"/>
  <c r="T200" i="2"/>
  <c r="R200" i="2"/>
  <c r="P200" i="2"/>
  <c r="BI197" i="2"/>
  <c r="BH197" i="2"/>
  <c r="BG197" i="2"/>
  <c r="BF197" i="2"/>
  <c r="T197" i="2"/>
  <c r="R197" i="2"/>
  <c r="P197" i="2"/>
  <c r="BI193" i="2"/>
  <c r="BH193" i="2"/>
  <c r="BG193" i="2"/>
  <c r="BF193" i="2"/>
  <c r="T193" i="2"/>
  <c r="R193" i="2"/>
  <c r="P193" i="2"/>
  <c r="BI190" i="2"/>
  <c r="BH190" i="2"/>
  <c r="BG190" i="2"/>
  <c r="BF190" i="2"/>
  <c r="T190" i="2"/>
  <c r="R190" i="2"/>
  <c r="P190" i="2"/>
  <c r="BI189" i="2"/>
  <c r="BH189" i="2"/>
  <c r="BG189" i="2"/>
  <c r="BF189" i="2"/>
  <c r="T189" i="2"/>
  <c r="R189" i="2"/>
  <c r="P189" i="2"/>
  <c r="BI186" i="2"/>
  <c r="BH186" i="2"/>
  <c r="BG186" i="2"/>
  <c r="BF186" i="2"/>
  <c r="T186" i="2"/>
  <c r="R186" i="2"/>
  <c r="P186" i="2"/>
  <c r="BI183" i="2"/>
  <c r="BH183" i="2"/>
  <c r="BG183" i="2"/>
  <c r="BF183" i="2"/>
  <c r="T183" i="2"/>
  <c r="R183" i="2"/>
  <c r="P183" i="2"/>
  <c r="BI179" i="2"/>
  <c r="BH179" i="2"/>
  <c r="BG179" i="2"/>
  <c r="BF179" i="2"/>
  <c r="T179" i="2"/>
  <c r="R179" i="2"/>
  <c r="P179" i="2"/>
  <c r="BI177" i="2"/>
  <c r="BH177" i="2"/>
  <c r="BG177" i="2"/>
  <c r="BF177" i="2"/>
  <c r="T177" i="2"/>
  <c r="R177" i="2"/>
  <c r="P177" i="2"/>
  <c r="BI176" i="2"/>
  <c r="BH176" i="2"/>
  <c r="BG176" i="2"/>
  <c r="BF176" i="2"/>
  <c r="T176" i="2"/>
  <c r="R176" i="2"/>
  <c r="P176" i="2"/>
  <c r="BI172" i="2"/>
  <c r="BH172" i="2"/>
  <c r="BG172" i="2"/>
  <c r="BF172" i="2"/>
  <c r="T172" i="2"/>
  <c r="R172" i="2"/>
  <c r="P172" i="2"/>
  <c r="BI167" i="2"/>
  <c r="BH167" i="2"/>
  <c r="BG167" i="2"/>
  <c r="BF167" i="2"/>
  <c r="T167" i="2"/>
  <c r="R167" i="2"/>
  <c r="P167" i="2"/>
  <c r="BI163" i="2"/>
  <c r="BH163" i="2"/>
  <c r="BG163" i="2"/>
  <c r="BF163" i="2"/>
  <c r="T163" i="2"/>
  <c r="R163" i="2"/>
  <c r="P163" i="2"/>
  <c r="BI160" i="2"/>
  <c r="BH160" i="2"/>
  <c r="BG160" i="2"/>
  <c r="BF160" i="2"/>
  <c r="T160" i="2"/>
  <c r="R160" i="2"/>
  <c r="P160" i="2"/>
  <c r="BI158" i="2"/>
  <c r="BH158" i="2"/>
  <c r="BG158" i="2"/>
  <c r="BF158" i="2"/>
  <c r="T158" i="2"/>
  <c r="R158" i="2"/>
  <c r="P158" i="2"/>
  <c r="BI156" i="2"/>
  <c r="BH156" i="2"/>
  <c r="BG156" i="2"/>
  <c r="BF156" i="2"/>
  <c r="T156" i="2"/>
  <c r="R156" i="2"/>
  <c r="P156" i="2"/>
  <c r="BI155" i="2"/>
  <c r="BH155" i="2"/>
  <c r="BG155" i="2"/>
  <c r="BF155" i="2"/>
  <c r="T155" i="2"/>
  <c r="R155" i="2"/>
  <c r="P155" i="2"/>
  <c r="BI152" i="2"/>
  <c r="BH152" i="2"/>
  <c r="BG152" i="2"/>
  <c r="BF152" i="2"/>
  <c r="T152" i="2"/>
  <c r="R152" i="2"/>
  <c r="P152" i="2"/>
  <c r="BI149" i="2"/>
  <c r="BH149" i="2"/>
  <c r="BG149" i="2"/>
  <c r="BF149" i="2"/>
  <c r="T149" i="2"/>
  <c r="R149" i="2"/>
  <c r="P149" i="2"/>
  <c r="BI148" i="2"/>
  <c r="BH148" i="2"/>
  <c r="BG148" i="2"/>
  <c r="BF148" i="2"/>
  <c r="T148" i="2"/>
  <c r="R148" i="2"/>
  <c r="P148" i="2"/>
  <c r="BI147" i="2"/>
  <c r="BH147" i="2"/>
  <c r="BG147" i="2"/>
  <c r="BF147" i="2"/>
  <c r="T147" i="2"/>
  <c r="R147" i="2"/>
  <c r="P147" i="2"/>
  <c r="BI146" i="2"/>
  <c r="BH146" i="2"/>
  <c r="BG146" i="2"/>
  <c r="BF146" i="2"/>
  <c r="T146" i="2"/>
  <c r="R146" i="2"/>
  <c r="P146" i="2"/>
  <c r="BI143" i="2"/>
  <c r="BH143" i="2"/>
  <c r="BG143" i="2"/>
  <c r="BF143" i="2"/>
  <c r="T143" i="2"/>
  <c r="R143" i="2"/>
  <c r="P143" i="2"/>
  <c r="BI140" i="2"/>
  <c r="BH140" i="2"/>
  <c r="BG140" i="2"/>
  <c r="BF140" i="2"/>
  <c r="T140" i="2"/>
  <c r="R140" i="2"/>
  <c r="P140" i="2"/>
  <c r="BI139" i="2"/>
  <c r="BH139" i="2"/>
  <c r="BG139" i="2"/>
  <c r="BF139" i="2"/>
  <c r="T139" i="2"/>
  <c r="R139" i="2"/>
  <c r="P139" i="2"/>
  <c r="BI133" i="2"/>
  <c r="BH133" i="2"/>
  <c r="BG133" i="2"/>
  <c r="BF133" i="2"/>
  <c r="T133" i="2"/>
  <c r="R133" i="2"/>
  <c r="P133" i="2"/>
  <c r="BI132" i="2"/>
  <c r="BH132" i="2"/>
  <c r="BG132" i="2"/>
  <c r="BF132" i="2"/>
  <c r="T132" i="2"/>
  <c r="R132" i="2"/>
  <c r="P132" i="2"/>
  <c r="BI131" i="2"/>
  <c r="BH131" i="2"/>
  <c r="BG131" i="2"/>
  <c r="BF131" i="2"/>
  <c r="T131" i="2"/>
  <c r="R131" i="2"/>
  <c r="P131" i="2"/>
  <c r="BI130" i="2"/>
  <c r="BH130" i="2"/>
  <c r="BG130" i="2"/>
  <c r="BF130" i="2"/>
  <c r="T130" i="2"/>
  <c r="R130" i="2"/>
  <c r="P130" i="2"/>
  <c r="J123" i="2"/>
  <c r="F123" i="2"/>
  <c r="F121" i="2"/>
  <c r="E119" i="2"/>
  <c r="J91" i="2"/>
  <c r="F91" i="2"/>
  <c r="F89" i="2"/>
  <c r="E87" i="2"/>
  <c r="J24" i="2"/>
  <c r="E24" i="2"/>
  <c r="J124" i="2" s="1"/>
  <c r="J23" i="2"/>
  <c r="J18" i="2"/>
  <c r="E18" i="2"/>
  <c r="F92" i="2"/>
  <c r="J17" i="2"/>
  <c r="J12" i="2"/>
  <c r="J89" i="2"/>
  <c r="E7" i="2"/>
  <c r="E117" i="2"/>
  <c r="L90" i="1"/>
  <c r="AM90" i="1"/>
  <c r="AM89" i="1"/>
  <c r="L89" i="1"/>
  <c r="AM87" i="1"/>
  <c r="L87" i="1"/>
  <c r="L85" i="1"/>
  <c r="L84" i="1"/>
  <c r="J245" i="2"/>
  <c r="BK139" i="2"/>
  <c r="J183" i="2"/>
  <c r="AS94" i="1"/>
  <c r="BK179" i="2"/>
  <c r="J143" i="2"/>
  <c r="BK183" i="2"/>
  <c r="J179" i="2"/>
  <c r="BK207" i="2"/>
  <c r="J207" i="3"/>
  <c r="J251" i="3"/>
  <c r="J204" i="3"/>
  <c r="BK258" i="3"/>
  <c r="J181" i="3"/>
  <c r="BK156" i="3"/>
  <c r="BK222" i="3"/>
  <c r="BK168" i="3"/>
  <c r="BK201" i="3"/>
  <c r="J148" i="3"/>
  <c r="J235" i="4"/>
  <c r="BK239" i="4"/>
  <c r="BK136" i="4"/>
  <c r="J208" i="4"/>
  <c r="BK250" i="4"/>
  <c r="BK196" i="4"/>
  <c r="BK152" i="4"/>
  <c r="BK208" i="4"/>
  <c r="BK145" i="4"/>
  <c r="BK190" i="4"/>
  <c r="BK228" i="5"/>
  <c r="BK145" i="5"/>
  <c r="J151" i="5"/>
  <c r="BK229" i="5"/>
  <c r="BK156" i="5"/>
  <c r="BK142" i="5"/>
  <c r="J210" i="5"/>
  <c r="J141" i="5"/>
  <c r="BK143" i="5"/>
  <c r="J130" i="5"/>
  <c r="BK159" i="5"/>
  <c r="BK246" i="2"/>
  <c r="BK204" i="2"/>
  <c r="BK152" i="2"/>
  <c r="BK242" i="2"/>
  <c r="J189" i="2"/>
  <c r="BK147" i="2"/>
  <c r="BK176" i="2"/>
  <c r="J237" i="2"/>
  <c r="BK203" i="2"/>
  <c r="J172" i="2"/>
  <c r="J140" i="2"/>
  <c r="BK259" i="2"/>
  <c r="BK255" i="2"/>
  <c r="BK215" i="2"/>
  <c r="BK234" i="2"/>
  <c r="J146" i="2"/>
  <c r="J255" i="3"/>
  <c r="BK204" i="3"/>
  <c r="BK255" i="3"/>
  <c r="J219" i="3"/>
  <c r="BK174" i="3"/>
  <c r="J141" i="3"/>
  <c r="BK251" i="3"/>
  <c r="J220" i="3"/>
  <c r="BK133" i="3"/>
  <c r="J150" i="3"/>
  <c r="J248" i="3"/>
  <c r="J215" i="3"/>
  <c r="J161" i="3"/>
  <c r="BK242" i="3"/>
  <c r="J190" i="3"/>
  <c r="J159" i="3"/>
  <c r="J133" i="3"/>
  <c r="J185" i="4"/>
  <c r="J145" i="4"/>
  <c r="J176" i="4"/>
  <c r="J144" i="4"/>
  <c r="J238" i="4"/>
  <c r="J197" i="4"/>
  <c r="J151" i="4"/>
  <c r="BK235" i="4"/>
  <c r="BK176" i="4"/>
  <c r="J239" i="4"/>
  <c r="BK213" i="4"/>
  <c r="J159" i="4"/>
  <c r="J130" i="4"/>
  <c r="J152" i="4"/>
  <c r="J233" i="5"/>
  <c r="J204" i="5"/>
  <c r="J197" i="5"/>
  <c r="BK138" i="5"/>
  <c r="J234" i="5"/>
  <c r="BK193" i="5"/>
  <c r="BK144" i="5"/>
  <c r="J221" i="5"/>
  <c r="BK189" i="5"/>
  <c r="BK153" i="5"/>
  <c r="BK170" i="5"/>
  <c r="J232" i="5"/>
  <c r="J142" i="5"/>
  <c r="J228" i="5"/>
  <c r="BK176" i="5"/>
  <c r="J135" i="5"/>
  <c r="J247" i="2"/>
  <c r="J220" i="2"/>
  <c r="BK143" i="2"/>
  <c r="BK237" i="2"/>
  <c r="BK156" i="2"/>
  <c r="BK130" i="2"/>
  <c r="J152" i="2"/>
  <c r="BK223" i="2"/>
  <c r="BK197" i="2"/>
  <c r="J148" i="2"/>
  <c r="J130" i="2"/>
  <c r="J242" i="2"/>
  <c r="J258" i="2"/>
  <c r="J197" i="2"/>
  <c r="BK155" i="2"/>
  <c r="BK200" i="2"/>
  <c r="J222" i="3"/>
  <c r="J147" i="3"/>
  <c r="J225" i="3"/>
  <c r="J164" i="3"/>
  <c r="BK130" i="3"/>
  <c r="BK247" i="3"/>
  <c r="J144" i="3"/>
  <c r="BK211" i="3"/>
  <c r="J260" i="3"/>
  <c r="BK194" i="3"/>
  <c r="J134" i="3"/>
  <c r="BK215" i="3"/>
  <c r="J174" i="3"/>
  <c r="J135" i="3"/>
  <c r="BK230" i="4"/>
  <c r="BK161" i="4"/>
  <c r="BK197" i="4"/>
  <c r="BK139" i="4"/>
  <c r="BK236" i="4"/>
  <c r="BK179" i="4"/>
  <c r="BK240" i="4"/>
  <c r="J200" i="4"/>
  <c r="J162" i="4"/>
  <c r="BK227" i="4"/>
  <c r="J182" i="4"/>
  <c r="BK224" i="4"/>
  <c r="BK143" i="4"/>
  <c r="J227" i="5"/>
  <c r="BK163" i="5"/>
  <c r="BK134" i="5"/>
  <c r="BK148" i="5"/>
  <c r="BK221" i="5"/>
  <c r="J149" i="5"/>
  <c r="BK245" i="5"/>
  <c r="BK202" i="5"/>
  <c r="BK168" i="5"/>
  <c r="BK183" i="5"/>
  <c r="BK135" i="5"/>
  <c r="J167" i="5"/>
  <c r="J237" i="5"/>
  <c r="BK204" i="5"/>
  <c r="BK151" i="5"/>
  <c r="BK258" i="2"/>
  <c r="J234" i="2"/>
  <c r="J186" i="2"/>
  <c r="BK133" i="2"/>
  <c r="J211" i="2"/>
  <c r="BK148" i="2"/>
  <c r="BK211" i="2"/>
  <c r="BK132" i="2"/>
  <c r="BK193" i="2"/>
  <c r="J160" i="2"/>
  <c r="J133" i="2"/>
  <c r="J200" i="2"/>
  <c r="J250" i="2"/>
  <c r="J167" i="2"/>
  <c r="J240" i="2"/>
  <c r="BK160" i="2"/>
  <c r="J247" i="3"/>
  <c r="J201" i="3"/>
  <c r="BK246" i="3"/>
  <c r="BK208" i="3"/>
  <c r="BK153" i="3"/>
  <c r="J265" i="3"/>
  <c r="BK225" i="3"/>
  <c r="J252" i="3"/>
  <c r="BK186" i="3"/>
  <c r="J263" i="3"/>
  <c r="BK219" i="3"/>
  <c r="BK190" i="3"/>
  <c r="BK141" i="3"/>
  <c r="BK207" i="3"/>
  <c r="BK164" i="3"/>
  <c r="BK134" i="3"/>
  <c r="J245" i="4"/>
  <c r="J171" i="4"/>
  <c r="BK216" i="4"/>
  <c r="J243" i="4"/>
  <c r="J204" i="4"/>
  <c r="J161" i="4"/>
  <c r="BK238" i="4"/>
  <c r="J210" i="4"/>
  <c r="J173" i="4"/>
  <c r="J248" i="4"/>
  <c r="J193" i="4"/>
  <c r="J156" i="4"/>
  <c r="J136" i="4"/>
  <c r="BK171" i="4"/>
  <c r="J224" i="5"/>
  <c r="BK158" i="5"/>
  <c r="J193" i="5"/>
  <c r="J134" i="5"/>
  <c r="BK224" i="5"/>
  <c r="J158" i="5"/>
  <c r="BK207" i="5"/>
  <c r="BK240" i="5"/>
  <c r="J159" i="5"/>
  <c r="BK237" i="5"/>
  <c r="J168" i="5"/>
  <c r="BK227" i="5"/>
  <c r="J163" i="5"/>
  <c r="J253" i="2"/>
  <c r="J193" i="2"/>
  <c r="J131" i="2"/>
  <c r="BK220" i="2"/>
  <c r="J149" i="2"/>
  <c r="J241" i="2"/>
  <c r="BK149" i="2"/>
  <c r="BK231" i="2"/>
  <c r="J204" i="2"/>
  <c r="J155" i="2"/>
  <c r="J139" i="2"/>
  <c r="J243" i="2"/>
  <c r="BK261" i="2"/>
  <c r="J223" i="2"/>
  <c r="J132" i="2"/>
  <c r="BK159" i="3"/>
  <c r="BK220" i="3"/>
  <c r="BK178" i="3"/>
  <c r="BK144" i="3"/>
  <c r="BK250" i="3"/>
  <c r="BK197" i="3"/>
  <c r="BK148" i="3"/>
  <c r="J245" i="3"/>
  <c r="BK149" i="3"/>
  <c r="BK245" i="3"/>
  <c r="BK193" i="3"/>
  <c r="J157" i="3"/>
  <c r="J236" i="3"/>
  <c r="J197" i="3"/>
  <c r="J168" i="3"/>
  <c r="BK150" i="3"/>
  <c r="BK260" i="3"/>
  <c r="BK173" i="4"/>
  <c r="J234" i="4"/>
  <c r="BK162" i="4"/>
  <c r="BK130" i="4"/>
  <c r="J233" i="4"/>
  <c r="BK193" i="4"/>
  <c r="J139" i="4"/>
  <c r="BK233" i="4"/>
  <c r="J190" i="4"/>
  <c r="BK234" i="4"/>
  <c r="BK200" i="4"/>
  <c r="BK144" i="4"/>
  <c r="BK204" i="4"/>
  <c r="J238" i="5"/>
  <c r="BK210" i="5"/>
  <c r="BK167" i="5"/>
  <c r="J170" i="5"/>
  <c r="J245" i="5"/>
  <c r="BK218" i="5"/>
  <c r="J153" i="5"/>
  <c r="J243" i="5"/>
  <c r="J201" i="5"/>
  <c r="J173" i="5"/>
  <c r="J179" i="5"/>
  <c r="J144" i="5"/>
  <c r="BK173" i="5"/>
  <c r="J143" i="5"/>
  <c r="J207" i="5"/>
  <c r="J156" i="5"/>
  <c r="BK250" i="2"/>
  <c r="BK241" i="2"/>
  <c r="J190" i="2"/>
  <c r="J246" i="2"/>
  <c r="J215" i="2"/>
  <c r="BK140" i="2"/>
  <c r="J203" i="2"/>
  <c r="BK247" i="2"/>
  <c r="J217" i="2"/>
  <c r="BK190" i="2"/>
  <c r="J147" i="2"/>
  <c r="J255" i="2"/>
  <c r="J259" i="2"/>
  <c r="BK217" i="2"/>
  <c r="J156" i="2"/>
  <c r="BK163" i="2"/>
  <c r="J258" i="3"/>
  <c r="J193" i="3"/>
  <c r="BK248" i="3"/>
  <c r="J211" i="3"/>
  <c r="J149" i="3"/>
  <c r="BK263" i="3"/>
  <c r="J242" i="3"/>
  <c r="J178" i="3"/>
  <c r="BK135" i="3"/>
  <c r="BK236" i="3"/>
  <c r="J239" i="3"/>
  <c r="BK181" i="3"/>
  <c r="BK252" i="3"/>
  <c r="J208" i="3"/>
  <c r="BK179" i="3"/>
  <c r="BK157" i="3"/>
  <c r="BK248" i="4"/>
  <c r="BK166" i="4"/>
  <c r="BK170" i="4"/>
  <c r="J148" i="4"/>
  <c r="J240" i="4"/>
  <c r="J213" i="4"/>
  <c r="BK156" i="4"/>
  <c r="J236" i="4"/>
  <c r="J166" i="4"/>
  <c r="BK245" i="4"/>
  <c r="BK210" i="4"/>
  <c r="J170" i="4"/>
  <c r="J142" i="4"/>
  <c r="BK148" i="4"/>
  <c r="J218" i="5"/>
  <c r="J138" i="5"/>
  <c r="BK149" i="5"/>
  <c r="BK243" i="5"/>
  <c r="BK201" i="5"/>
  <c r="J148" i="5"/>
  <c r="BK238" i="5"/>
  <c r="J183" i="5"/>
  <c r="BK197" i="5"/>
  <c r="J145" i="5"/>
  <c r="BK179" i="5"/>
  <c r="J230" i="5"/>
  <c r="BK186" i="5"/>
  <c r="BK253" i="2"/>
  <c r="BK243" i="2"/>
  <c r="BK158" i="2"/>
  <c r="BK245" i="2"/>
  <c r="BK167" i="2"/>
  <c r="BK131" i="2"/>
  <c r="J177" i="2"/>
  <c r="BK240" i="2"/>
  <c r="J207" i="2"/>
  <c r="BK177" i="2"/>
  <c r="BK146" i="2"/>
  <c r="J261" i="2"/>
  <c r="J163" i="2"/>
  <c r="J231" i="2"/>
  <c r="J158" i="2"/>
  <c r="BK189" i="2"/>
  <c r="BK186" i="2"/>
  <c r="J176" i="2"/>
  <c r="BK172" i="2"/>
  <c r="BK265" i="3"/>
  <c r="J228" i="3"/>
  <c r="J156" i="3"/>
  <c r="BK228" i="3"/>
  <c r="J179" i="3"/>
  <c r="BK147" i="3"/>
  <c r="J246" i="3"/>
  <c r="BK161" i="3"/>
  <c r="BK239" i="3"/>
  <c r="J130" i="3"/>
  <c r="J186" i="3"/>
  <c r="J250" i="3"/>
  <c r="J194" i="3"/>
  <c r="J153" i="3"/>
  <c r="J250" i="4"/>
  <c r="J196" i="4"/>
  <c r="BK159" i="4"/>
  <c r="BK154" i="4"/>
  <c r="BK142" i="4"/>
  <c r="J227" i="4"/>
  <c r="BK182" i="4"/>
  <c r="BK243" i="4"/>
  <c r="J230" i="4"/>
  <c r="J179" i="4"/>
  <c r="J154" i="4"/>
  <c r="J224" i="4"/>
  <c r="BK185" i="4"/>
  <c r="J143" i="4"/>
  <c r="J216" i="4"/>
  <c r="BK151" i="4"/>
  <c r="J229" i="5"/>
  <c r="J202" i="5"/>
  <c r="BK141" i="5"/>
  <c r="J189" i="5"/>
  <c r="BK130" i="5"/>
  <c r="BK230" i="5"/>
  <c r="J186" i="5"/>
  <c r="J240" i="5"/>
  <c r="J190" i="5"/>
  <c r="BK232" i="5"/>
  <c r="J176" i="5"/>
  <c r="BK233" i="5"/>
  <c r="BK234" i="5"/>
  <c r="BK190" i="5"/>
  <c r="P246" i="4" l="1"/>
  <c r="R261" i="3"/>
  <c r="P129" i="2"/>
  <c r="BK159" i="2"/>
  <c r="J159" i="2" s="1"/>
  <c r="J99" i="2" s="1"/>
  <c r="BK196" i="2"/>
  <c r="J196" i="2"/>
  <c r="J101" i="2" s="1"/>
  <c r="R196" i="2"/>
  <c r="T244" i="2"/>
  <c r="BK167" i="3"/>
  <c r="J167" i="3" s="1"/>
  <c r="J100" i="3" s="1"/>
  <c r="R200" i="3"/>
  <c r="P249" i="3"/>
  <c r="P155" i="4"/>
  <c r="T155" i="4"/>
  <c r="R166" i="2"/>
  <c r="T216" i="2"/>
  <c r="T257" i="2"/>
  <c r="T256" i="2" s="1"/>
  <c r="R129" i="3"/>
  <c r="T167" i="3"/>
  <c r="T221" i="3"/>
  <c r="BK237" i="4"/>
  <c r="J237" i="4"/>
  <c r="J103" i="4"/>
  <c r="BK166" i="2"/>
  <c r="J166" i="2" s="1"/>
  <c r="J100" i="2" s="1"/>
  <c r="R216" i="2"/>
  <c r="P257" i="2"/>
  <c r="P256" i="2" s="1"/>
  <c r="P129" i="3"/>
  <c r="P160" i="3"/>
  <c r="BK200" i="3"/>
  <c r="J200" i="3" s="1"/>
  <c r="J101" i="3" s="1"/>
  <c r="R221" i="3"/>
  <c r="BK155" i="4"/>
  <c r="J155" i="4" s="1"/>
  <c r="J99" i="4" s="1"/>
  <c r="BK160" i="4"/>
  <c r="J160" i="4" s="1"/>
  <c r="J100" i="4" s="1"/>
  <c r="R237" i="4"/>
  <c r="BK209" i="4"/>
  <c r="J209" i="4" s="1"/>
  <c r="J102" i="4" s="1"/>
  <c r="P237" i="4"/>
  <c r="BK157" i="5"/>
  <c r="J157" i="5" s="1"/>
  <c r="J100" i="5" s="1"/>
  <c r="BK129" i="2"/>
  <c r="BK128" i="2" s="1"/>
  <c r="J128" i="2" s="1"/>
  <c r="J97" i="2" s="1"/>
  <c r="J129" i="2"/>
  <c r="J98" i="2" s="1"/>
  <c r="T166" i="2"/>
  <c r="T196" i="2"/>
  <c r="BK244" i="2"/>
  <c r="J244" i="2" s="1"/>
  <c r="J103" i="2" s="1"/>
  <c r="BK257" i="2"/>
  <c r="J257" i="2" s="1"/>
  <c r="J106" i="2" s="1"/>
  <c r="R167" i="3"/>
  <c r="P221" i="3"/>
  <c r="P129" i="4"/>
  <c r="P209" i="4"/>
  <c r="R129" i="5"/>
  <c r="R152" i="5"/>
  <c r="P182" i="5"/>
  <c r="P166" i="2"/>
  <c r="P216" i="2"/>
  <c r="R257" i="2"/>
  <c r="R256" i="2" s="1"/>
  <c r="T129" i="3"/>
  <c r="P167" i="3"/>
  <c r="BK221" i="3"/>
  <c r="J221" i="3" s="1"/>
  <c r="J102" i="3" s="1"/>
  <c r="BK249" i="3"/>
  <c r="J249" i="3" s="1"/>
  <c r="J103" i="3" s="1"/>
  <c r="BK129" i="4"/>
  <c r="R155" i="4"/>
  <c r="P160" i="4"/>
  <c r="R189" i="4"/>
  <c r="T189" i="4"/>
  <c r="T237" i="4"/>
  <c r="BK129" i="5"/>
  <c r="J129" i="5" s="1"/>
  <c r="J98" i="5" s="1"/>
  <c r="BK152" i="5"/>
  <c r="J152" i="5" s="1"/>
  <c r="J99" i="5" s="1"/>
  <c r="P157" i="5"/>
  <c r="BK182" i="5"/>
  <c r="J182" i="5" s="1"/>
  <c r="J101" i="5" s="1"/>
  <c r="BK203" i="5"/>
  <c r="J203" i="5"/>
  <c r="J102" i="5" s="1"/>
  <c r="R129" i="2"/>
  <c r="P159" i="2"/>
  <c r="T159" i="2"/>
  <c r="BK216" i="2"/>
  <c r="J216" i="2" s="1"/>
  <c r="J102" i="2" s="1"/>
  <c r="R244" i="2"/>
  <c r="BK160" i="3"/>
  <c r="J160" i="3" s="1"/>
  <c r="J99" i="3" s="1"/>
  <c r="T160" i="3"/>
  <c r="P200" i="3"/>
  <c r="R249" i="3"/>
  <c r="R129" i="4"/>
  <c r="BK189" i="4"/>
  <c r="J189" i="4" s="1"/>
  <c r="J101" i="4" s="1"/>
  <c r="R209" i="4"/>
  <c r="T129" i="5"/>
  <c r="T152" i="5"/>
  <c r="T157" i="5"/>
  <c r="P203" i="5"/>
  <c r="T129" i="2"/>
  <c r="T128" i="2" s="1"/>
  <c r="R159" i="2"/>
  <c r="P196" i="2"/>
  <c r="P244" i="2"/>
  <c r="BK129" i="3"/>
  <c r="J129" i="3"/>
  <c r="J98" i="3"/>
  <c r="R160" i="3"/>
  <c r="T200" i="3"/>
  <c r="T249" i="3"/>
  <c r="T129" i="4"/>
  <c r="R160" i="4"/>
  <c r="T160" i="4"/>
  <c r="P189" i="4"/>
  <c r="T209" i="4"/>
  <c r="P129" i="5"/>
  <c r="P152" i="5"/>
  <c r="R157" i="5"/>
  <c r="R182" i="5"/>
  <c r="T182" i="5"/>
  <c r="R203" i="5"/>
  <c r="T203" i="5"/>
  <c r="BK231" i="5"/>
  <c r="J231" i="5" s="1"/>
  <c r="J103" i="5" s="1"/>
  <c r="P231" i="5"/>
  <c r="R231" i="5"/>
  <c r="T231" i="5"/>
  <c r="BK264" i="3"/>
  <c r="J264" i="3"/>
  <c r="J107" i="3"/>
  <c r="BK244" i="4"/>
  <c r="J244" i="4" s="1"/>
  <c r="J104" i="4" s="1"/>
  <c r="BK259" i="3"/>
  <c r="J259" i="3" s="1"/>
  <c r="J104" i="3" s="1"/>
  <c r="BK262" i="3"/>
  <c r="J262" i="3"/>
  <c r="J106" i="3" s="1"/>
  <c r="BK254" i="2"/>
  <c r="J254" i="2"/>
  <c r="J104" i="2"/>
  <c r="BK249" i="4"/>
  <c r="J249" i="4" s="1"/>
  <c r="J107" i="4" s="1"/>
  <c r="BK260" i="2"/>
  <c r="J260" i="2" s="1"/>
  <c r="J107" i="2" s="1"/>
  <c r="BK247" i="4"/>
  <c r="BK246" i="4" s="1"/>
  <c r="J246" i="4" s="1"/>
  <c r="J105" i="4" s="1"/>
  <c r="J247" i="4"/>
  <c r="J106" i="4" s="1"/>
  <c r="BK239" i="5"/>
  <c r="J239" i="5"/>
  <c r="J104" i="5"/>
  <c r="BK242" i="5"/>
  <c r="J242" i="5" s="1"/>
  <c r="J106" i="5" s="1"/>
  <c r="BK244" i="5"/>
  <c r="J244" i="5" s="1"/>
  <c r="J107" i="5" s="1"/>
  <c r="F124" i="5"/>
  <c r="BE134" i="5"/>
  <c r="BE149" i="5"/>
  <c r="BE153" i="5"/>
  <c r="BE158" i="5"/>
  <c r="BE179" i="5"/>
  <c r="BE183" i="5"/>
  <c r="BE202" i="5"/>
  <c r="BE229" i="5"/>
  <c r="BE233" i="5"/>
  <c r="BE135" i="5"/>
  <c r="BE144" i="5"/>
  <c r="BE186" i="5"/>
  <c r="BE189" i="5"/>
  <c r="BE193" i="5"/>
  <c r="BE224" i="5"/>
  <c r="BE163" i="5"/>
  <c r="BE207" i="5"/>
  <c r="E85" i="5"/>
  <c r="J89" i="5"/>
  <c r="BE138" i="5"/>
  <c r="BE145" i="5"/>
  <c r="BE148" i="5"/>
  <c r="BE176" i="5"/>
  <c r="BE204" i="5"/>
  <c r="BE218" i="5"/>
  <c r="BE232" i="5"/>
  <c r="BE234" i="5"/>
  <c r="J129" i="4"/>
  <c r="J98" i="4"/>
  <c r="BE141" i="5"/>
  <c r="BE143" i="5"/>
  <c r="BE151" i="5"/>
  <c r="BE167" i="5"/>
  <c r="BE168" i="5"/>
  <c r="BE170" i="5"/>
  <c r="BE190" i="5"/>
  <c r="BE197" i="5"/>
  <c r="BE210" i="5"/>
  <c r="BE227" i="5"/>
  <c r="BE238" i="5"/>
  <c r="BE240" i="5"/>
  <c r="BE142" i="5"/>
  <c r="BE159" i="5"/>
  <c r="BE173" i="5"/>
  <c r="BE228" i="5"/>
  <c r="BE243" i="5"/>
  <c r="BE245" i="5"/>
  <c r="J92" i="5"/>
  <c r="BE130" i="5"/>
  <c r="BE156" i="5"/>
  <c r="BE201" i="5"/>
  <c r="BE221" i="5"/>
  <c r="BE230" i="5"/>
  <c r="BE237" i="5"/>
  <c r="E85" i="4"/>
  <c r="BE171" i="4"/>
  <c r="BE185" i="4"/>
  <c r="BE143" i="4"/>
  <c r="BE144" i="4"/>
  <c r="BE151" i="4"/>
  <c r="BE152" i="4"/>
  <c r="BE154" i="4"/>
  <c r="BE162" i="4"/>
  <c r="BE176" i="4"/>
  <c r="J121" i="4"/>
  <c r="BE139" i="4"/>
  <c r="BE216" i="4"/>
  <c r="BE238" i="4"/>
  <c r="BE240" i="4"/>
  <c r="BE243" i="4"/>
  <c r="F124" i="4"/>
  <c r="BE148" i="4"/>
  <c r="BE161" i="4"/>
  <c r="BE193" i="4"/>
  <c r="BE239" i="4"/>
  <c r="BE248" i="4"/>
  <c r="J124" i="4"/>
  <c r="BE159" i="4"/>
  <c r="BE196" i="4"/>
  <c r="BE200" i="4"/>
  <c r="BE208" i="4"/>
  <c r="BE224" i="4"/>
  <c r="BE235" i="4"/>
  <c r="BE145" i="4"/>
  <c r="BE166" i="4"/>
  <c r="BE173" i="4"/>
  <c r="BE182" i="4"/>
  <c r="BE204" i="4"/>
  <c r="BE210" i="4"/>
  <c r="BE230" i="4"/>
  <c r="BE233" i="4"/>
  <c r="BE245" i="4"/>
  <c r="BE250" i="4"/>
  <c r="BE130" i="4"/>
  <c r="BE136" i="4"/>
  <c r="BE142" i="4"/>
  <c r="BE156" i="4"/>
  <c r="BE170" i="4"/>
  <c r="BE179" i="4"/>
  <c r="BE190" i="4"/>
  <c r="BE197" i="4"/>
  <c r="BE213" i="4"/>
  <c r="BE227" i="4"/>
  <c r="BE234" i="4"/>
  <c r="BE236" i="4"/>
  <c r="J89" i="3"/>
  <c r="BE130" i="3"/>
  <c r="BE149" i="3"/>
  <c r="BE156" i="3"/>
  <c r="BE186" i="3"/>
  <c r="BE193" i="3"/>
  <c r="BE204" i="3"/>
  <c r="BE246" i="3"/>
  <c r="BE247" i="3"/>
  <c r="BE248" i="3"/>
  <c r="BE260" i="3"/>
  <c r="F124" i="3"/>
  <c r="BE144" i="3"/>
  <c r="BE150" i="3"/>
  <c r="BE159" i="3"/>
  <c r="BE197" i="3"/>
  <c r="BE225" i="3"/>
  <c r="BE228" i="3"/>
  <c r="BE242" i="3"/>
  <c r="BE251" i="3"/>
  <c r="BE258" i="3"/>
  <c r="J92" i="3"/>
  <c r="BE147" i="3"/>
  <c r="BE153" i="3"/>
  <c r="BE161" i="3"/>
  <c r="BE178" i="3"/>
  <c r="BE201" i="3"/>
  <c r="BE215" i="3"/>
  <c r="BE220" i="3"/>
  <c r="BE265" i="3"/>
  <c r="E85" i="3"/>
  <c r="BE134" i="3"/>
  <c r="BE141" i="3"/>
  <c r="BE157" i="3"/>
  <c r="BE174" i="3"/>
  <c r="BE179" i="3"/>
  <c r="BE208" i="3"/>
  <c r="BE211" i="3"/>
  <c r="BE222" i="3"/>
  <c r="BE236" i="3"/>
  <c r="BE239" i="3"/>
  <c r="BE255" i="3"/>
  <c r="BE133" i="3"/>
  <c r="BE135" i="3"/>
  <c r="BE148" i="3"/>
  <c r="BE168" i="3"/>
  <c r="BE207" i="3"/>
  <c r="BE250" i="3"/>
  <c r="BE164" i="3"/>
  <c r="BE181" i="3"/>
  <c r="BE190" i="3"/>
  <c r="BE194" i="3"/>
  <c r="BE219" i="3"/>
  <c r="BE245" i="3"/>
  <c r="BE252" i="3"/>
  <c r="BE263" i="3"/>
  <c r="BE156" i="2"/>
  <c r="BE167" i="2"/>
  <c r="BE217" i="2"/>
  <c r="BE223" i="2"/>
  <c r="BE231" i="2"/>
  <c r="F124" i="2"/>
  <c r="BE183" i="2"/>
  <c r="BE204" i="2"/>
  <c r="BE211" i="2"/>
  <c r="BE234" i="2"/>
  <c r="BE242" i="2"/>
  <c r="BE243" i="2"/>
  <c r="BE247" i="2"/>
  <c r="BE258" i="2"/>
  <c r="E85" i="2"/>
  <c r="BE143" i="2"/>
  <c r="BE152" i="2"/>
  <c r="BE177" i="2"/>
  <c r="BE179" i="2"/>
  <c r="BE215" i="2"/>
  <c r="BE220" i="2"/>
  <c r="BE259" i="2"/>
  <c r="BE261" i="2"/>
  <c r="J92" i="2"/>
  <c r="BE131" i="2"/>
  <c r="BE132" i="2"/>
  <c r="BE176" i="2"/>
  <c r="BE237" i="2"/>
  <c r="BE241" i="2"/>
  <c r="BE245" i="2"/>
  <c r="J121" i="2"/>
  <c r="BE130" i="2"/>
  <c r="BE139" i="2"/>
  <c r="BE148" i="2"/>
  <c r="BE160" i="2"/>
  <c r="BE190" i="2"/>
  <c r="BE193" i="2"/>
  <c r="BE200" i="2"/>
  <c r="BE133" i="2"/>
  <c r="BE140" i="2"/>
  <c r="BE146" i="2"/>
  <c r="BE155" i="2"/>
  <c r="BE158" i="2"/>
  <c r="BE163" i="2"/>
  <c r="BE186" i="2"/>
  <c r="BE203" i="2"/>
  <c r="BE207" i="2"/>
  <c r="BE240" i="2"/>
  <c r="BE246" i="2"/>
  <c r="BE147" i="2"/>
  <c r="BE149" i="2"/>
  <c r="BE172" i="2"/>
  <c r="BE189" i="2"/>
  <c r="BE197" i="2"/>
  <c r="BE250" i="2"/>
  <c r="BE253" i="2"/>
  <c r="BE255" i="2"/>
  <c r="J34" i="3"/>
  <c r="AW96" i="1"/>
  <c r="F36" i="3"/>
  <c r="BC96" i="1" s="1"/>
  <c r="J34" i="5"/>
  <c r="AW98" i="1" s="1"/>
  <c r="F34" i="2"/>
  <c r="BA95" i="1" s="1"/>
  <c r="F34" i="4"/>
  <c r="BA97" i="1"/>
  <c r="F35" i="5"/>
  <c r="BB98" i="1" s="1"/>
  <c r="F34" i="3"/>
  <c r="BA96" i="1" s="1"/>
  <c r="F37" i="3"/>
  <c r="BD96" i="1" s="1"/>
  <c r="F37" i="4"/>
  <c r="BD97" i="1"/>
  <c r="F35" i="2"/>
  <c r="BB95" i="1" s="1"/>
  <c r="F35" i="4"/>
  <c r="BB97" i="1" s="1"/>
  <c r="F36" i="5"/>
  <c r="BC98" i="1" s="1"/>
  <c r="F36" i="2"/>
  <c r="BC95" i="1"/>
  <c r="F36" i="4"/>
  <c r="BC97" i="1" s="1"/>
  <c r="F37" i="5"/>
  <c r="BD98" i="1" s="1"/>
  <c r="F37" i="2"/>
  <c r="BD95" i="1" s="1"/>
  <c r="F35" i="3"/>
  <c r="BB96" i="1"/>
  <c r="F34" i="5"/>
  <c r="BA98" i="1" s="1"/>
  <c r="J34" i="2"/>
  <c r="AW95" i="1" s="1"/>
  <c r="J34" i="4"/>
  <c r="AW97" i="1" s="1"/>
  <c r="T127" i="2" l="1"/>
  <c r="BK128" i="3"/>
  <c r="R128" i="4"/>
  <c r="R127" i="4"/>
  <c r="P128" i="4"/>
  <c r="P127" i="4"/>
  <c r="AU97" i="1"/>
  <c r="R128" i="5"/>
  <c r="R127" i="5" s="1"/>
  <c r="BK256" i="2"/>
  <c r="J256" i="2"/>
  <c r="J105" i="2"/>
  <c r="T128" i="3"/>
  <c r="T127" i="3"/>
  <c r="T128" i="4"/>
  <c r="T127" i="4"/>
  <c r="BK128" i="4"/>
  <c r="J128" i="4"/>
  <c r="J97" i="4"/>
  <c r="P128" i="5"/>
  <c r="P127" i="5" s="1"/>
  <c r="AU98" i="1" s="1"/>
  <c r="T128" i="5"/>
  <c r="T127" i="5"/>
  <c r="R128" i="2"/>
  <c r="R127" i="2"/>
  <c r="P128" i="3"/>
  <c r="P127" i="3"/>
  <c r="AU96" i="1" s="1"/>
  <c r="R128" i="3"/>
  <c r="R127" i="3"/>
  <c r="P128" i="2"/>
  <c r="P127" i="2" s="1"/>
  <c r="AU95" i="1" s="1"/>
  <c r="BK128" i="5"/>
  <c r="J128" i="5"/>
  <c r="J97" i="5" s="1"/>
  <c r="BK261" i="3"/>
  <c r="J261" i="3"/>
  <c r="J105" i="3"/>
  <c r="BK241" i="5"/>
  <c r="J241" i="5"/>
  <c r="J105" i="5"/>
  <c r="BK127" i="4"/>
  <c r="J127" i="4" s="1"/>
  <c r="J96" i="4" s="1"/>
  <c r="J128" i="3"/>
  <c r="J97" i="3"/>
  <c r="BK127" i="2"/>
  <c r="J127" i="2"/>
  <c r="J33" i="2"/>
  <c r="AV95" i="1"/>
  <c r="AT95" i="1" s="1"/>
  <c r="BC94" i="1"/>
  <c r="AY94" i="1"/>
  <c r="F33" i="3"/>
  <c r="AZ96" i="1" s="1"/>
  <c r="F33" i="2"/>
  <c r="AZ95" i="1"/>
  <c r="BA94" i="1"/>
  <c r="W30" i="1"/>
  <c r="J30" i="2"/>
  <c r="AG95" i="1"/>
  <c r="J33" i="4"/>
  <c r="AV97" i="1" s="1"/>
  <c r="AT97" i="1" s="1"/>
  <c r="BB94" i="1"/>
  <c r="W31" i="1"/>
  <c r="J33" i="3"/>
  <c r="AV96" i="1" s="1"/>
  <c r="AT96" i="1" s="1"/>
  <c r="BD94" i="1"/>
  <c r="W33" i="1" s="1"/>
  <c r="F33" i="4"/>
  <c r="AZ97" i="1" s="1"/>
  <c r="J33" i="5"/>
  <c r="AV98" i="1" s="1"/>
  <c r="AT98" i="1" s="1"/>
  <c r="F33" i="5"/>
  <c r="AZ98" i="1"/>
  <c r="BK127" i="5" l="1"/>
  <c r="J127" i="5"/>
  <c r="J96" i="5"/>
  <c r="BK127" i="3"/>
  <c r="J127" i="3" s="1"/>
  <c r="J30" i="3" s="1"/>
  <c r="AG96" i="1" s="1"/>
  <c r="AN95" i="1"/>
  <c r="J96" i="2"/>
  <c r="J39" i="2"/>
  <c r="AU94" i="1"/>
  <c r="W32" i="1"/>
  <c r="AW94" i="1"/>
  <c r="AK30" i="1" s="1"/>
  <c r="AX94" i="1"/>
  <c r="J30" i="4"/>
  <c r="AG97" i="1" s="1"/>
  <c r="AZ94" i="1"/>
  <c r="AV94" i="1"/>
  <c r="AK29" i="1"/>
  <c r="J39" i="3" l="1"/>
  <c r="J96" i="3"/>
  <c r="J39" i="4"/>
  <c r="AN97" i="1"/>
  <c r="AN96" i="1"/>
  <c r="J30" i="5"/>
  <c r="AG98" i="1" s="1"/>
  <c r="AT94" i="1"/>
  <c r="W29" i="1"/>
  <c r="J39" i="5" l="1"/>
  <c r="AN98" i="1"/>
  <c r="AG94" i="1"/>
  <c r="AK26" i="1"/>
  <c r="AK35" i="1" s="1"/>
  <c r="AN94" i="1" l="1"/>
</calcChain>
</file>

<file path=xl/sharedStrings.xml><?xml version="1.0" encoding="utf-8"?>
<sst xmlns="http://schemas.openxmlformats.org/spreadsheetml/2006/main" count="6373" uniqueCount="663">
  <si>
    <t>Export Komplet</t>
  </si>
  <si>
    <t/>
  </si>
  <si>
    <t>2.0</t>
  </si>
  <si>
    <t>ZAMOK</t>
  </si>
  <si>
    <t>False</t>
  </si>
  <si>
    <t>{daee4a1c-67d0-4386-b9b2-5eadfde07add}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</si>
  <si>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</si>
  <si>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</si>
  <si>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</si>
  <si>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</si>
  <si>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</si>
  <si>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</si>
  <si>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</si>
  <si>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</si>
  <si>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220424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</si>
  <si>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</si>
  <si>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</si>
  <si>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Rekonstrukce komunikací Akátová, Dubová, Smrková a Borová v obci Čakovičky</t>
  </si>
  <si>
    <t>KSO:</t>
  </si>
  <si>
    <t>CC-CZ:</t>
  </si>
  <si>
    <t>Místo:</t>
  </si>
  <si>
    <t>obec Čakovičky</t>
  </si>
  <si>
    <t>Datum:</t>
  </si>
  <si>
    <t>24. 4. 2022</t>
  </si>
  <si>
    <t>Zadavatel:</t>
  </si>
  <si>
    <t>IČ:</t>
  </si>
  <si>
    <t>Obec Čakovičky , Kojetická 32 , 250 63 Čakovičky</t>
  </si>
  <si>
    <t>DIČ:</t>
  </si>
  <si>
    <t>Uchazeč:</t>
  </si>
  <si>
    <t>Vyplň údaj</t>
  </si>
  <si>
    <t>Projektant:</t>
  </si>
  <si>
    <t>GRP geodézie a projekce, Ing. Iva Rotheová</t>
  </si>
  <si>
    <t>True</t>
  </si>
  <si>
    <t>Zpracovatel:</t>
  </si>
  <si>
    <t xml:space="preserve"> 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</si>
  <si>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</si>
  <si>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</si>
  <si>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</si>
  <si>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</si>
  <si>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</si>
  <si>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</si>
  <si>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</si>
  <si>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</si>
  <si>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</si>
  <si>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</si>
  <si>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</si>
  <si>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</si>
  <si>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</si>
  <si>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</si>
  <si>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</si>
  <si>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</si>
  <si>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</si>
  <si>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</si>
  <si>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</si>
  <si>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</si>
  <si>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</si>
  <si>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</si>
  <si>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</si>
  <si>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</si>
  <si>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</si>
  <si>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</si>
  <si>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</si>
  <si>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</si>
  <si>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</si>
  <si>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</si>
  <si>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</si>
  <si>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</si>
  <si>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</si>
  <si>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</si>
  <si>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</si>
  <si>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</si>
  <si>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</si>
  <si>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</si>
  <si>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</si>
  <si>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</si>
  <si>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</si>
  <si>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</si>
  <si>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</si>
  <si>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</si>
  <si>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</si>
  <si>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</si>
  <si>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</si>
  <si>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>Trasa 1 - komunikace  ulice Akátová</t>
  </si>
  <si>
    <t>STA</t>
  </si>
  <si>
    <t>1</t>
  </si>
  <si>
    <t>{9cb9aca0-102c-49b7-b9a0-d4b3fde20e75}</t>
  </si>
  <si>
    <t>2</t>
  </si>
  <si>
    <t>02</t>
  </si>
  <si>
    <t>Trasa 2 - komunikace  ulice Dubová</t>
  </si>
  <si>
    <t>{f06901d8-c443-4429-a086-5cc60233c3b3}</t>
  </si>
  <si>
    <t>03</t>
  </si>
  <si>
    <t>Trasa 3 - komunikace  ulice Smrková</t>
  </si>
  <si>
    <t>{1e541b15-135a-46e8-8821-35fbb4b74d4e}</t>
  </si>
  <si>
    <t>04</t>
  </si>
  <si>
    <t>Trasa 4 - komunikace  ulice Borová</t>
  </si>
  <si>
    <t>{04caa3d8-8c27-4f24-aa55-0e052b63f1df}</t>
  </si>
  <si>
    <t>KRYCÍ LIST SOUPISU PRACÍ</t>
  </si>
  <si>
    <t>Objekt:</t>
  </si>
  <si>
    <t>01 - Trasa 1 - komunikace  ulice Akátová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</si>
  <si>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</si>
  <si>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</si>
  <si>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</si>
  <si>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</si>
  <si>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</si>
  <si>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</si>
  <si>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</si>
  <si>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 Zakládání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</si>
  <si>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</si>
  <si>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</si>
  <si>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</si>
  <si>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</si>
  <si>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</si>
  <si>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VRN - Vedlejší rozpočtové náklady</t>
  </si>
  <si>
    <t xml:space="preserve">    VRN1 - Průzkumné, geodetické a projektové práce</t>
  </si>
  <si>
    <t xml:space="preserve">    VRN3 - Zařízení staveniště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</si>
  <si>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</si>
  <si>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</si>
  <si>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</si>
  <si>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</si>
  <si>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</si>
  <si>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</si>
  <si>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</si>
  <si>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</si>
  <si>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</si>
  <si>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</si>
  <si>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</si>
  <si>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</si>
  <si>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</si>
  <si>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</si>
  <si>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</si>
  <si>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</si>
  <si>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</si>
  <si>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</si>
  <si>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111151101</t>
  </si>
  <si>
    <t>Odstranění travin z celkové plochy do 100 m2 strojně</t>
  </si>
  <si>
    <t>m2</t>
  </si>
  <si>
    <t>CS ÚRS 2022 01</t>
  </si>
  <si>
    <t>4</t>
  </si>
  <si>
    <t>-1841787709</t>
  </si>
  <si>
    <t>113106171</t>
  </si>
  <si>
    <t>Rozebrání dlažeb vozovek ze zámkové dlažby s ložem z kameniva ručně</t>
  </si>
  <si>
    <t>-1538586773</t>
  </si>
  <si>
    <t>3</t>
  </si>
  <si>
    <t>113107131</t>
  </si>
  <si>
    <t>Odstranění podkladu z betonu prostého tl přes 100 do 150 mm ručně</t>
  </si>
  <si>
    <t>-1847826493</t>
  </si>
  <si>
    <t>113152112</t>
  </si>
  <si>
    <t>Odstranění podkladů zpevněných ploch z kameniva drceného</t>
  </si>
  <si>
    <t>m3</t>
  </si>
  <si>
    <t>-608854926</t>
  </si>
  <si>
    <t>VV</t>
  </si>
  <si>
    <t>štěrk</t>
  </si>
  <si>
    <t>845,8*0,15</t>
  </si>
  <si>
    <t>kačírek</t>
  </si>
  <si>
    <t>64,0*0,15</t>
  </si>
  <si>
    <t>Součet</t>
  </si>
  <si>
    <t>5</t>
  </si>
  <si>
    <t>113202111</t>
  </si>
  <si>
    <t>Vytrhání obrub krajníků obrubníků stojatých</t>
  </si>
  <si>
    <t>m</t>
  </si>
  <si>
    <t>-877001720</t>
  </si>
  <si>
    <t>6</t>
  </si>
  <si>
    <t>122111101</t>
  </si>
  <si>
    <t>Odkopávky a prokopávky v hornině třídy těžitelnosti I, skupiny 1 a 2 ručně</t>
  </si>
  <si>
    <t>-579688423</t>
  </si>
  <si>
    <t>110,0*0,8*0,3*1,12</t>
  </si>
  <si>
    <t>7</t>
  </si>
  <si>
    <t>122252204</t>
  </si>
  <si>
    <t>Odkopávky a prokopávky nezapažené pro silnice a dálnice v hornině třídy těžitelnosti I objem do 500 m3 strojně</t>
  </si>
  <si>
    <t>1735102945</t>
  </si>
  <si>
    <t>(3,54+57,31+32,55+43,6+30,28+14,48+30,24+57,29+40,41+48,06+18,28-26,4)*1,12</t>
  </si>
  <si>
    <t>8</t>
  </si>
  <si>
    <t>167151101</t>
  </si>
  <si>
    <t>Nakládání výkopku z hornin třídy těžitelnosti I skupiny 1 až 3 do 100 m3</t>
  </si>
  <si>
    <t>212678310</t>
  </si>
  <si>
    <t>9</t>
  </si>
  <si>
    <t>162451105</t>
  </si>
  <si>
    <t>Vodorovné přemístění přes 1 000 do 1500 m výkopku/sypaniny z horniny třídy těžitelnosti I skupiny 1 až 3</t>
  </si>
  <si>
    <t>1101517624</t>
  </si>
  <si>
    <t>10</t>
  </si>
  <si>
    <t>171251201</t>
  </si>
  <si>
    <t>Uložení sypaniny na skládky nebo meziskládky</t>
  </si>
  <si>
    <t>148441209</t>
  </si>
  <si>
    <t>11</t>
  </si>
  <si>
    <t>181351103</t>
  </si>
  <si>
    <t>Rozprostření ornice tl vrstvy do 200 mm pl přes 100 do 500 m2 v rovině nebo ve svahu do 1:5 strojně</t>
  </si>
  <si>
    <t>1540079118</t>
  </si>
  <si>
    <t>37,90+33,70+47,40+37,60+6,50+53,50+42,10+19,20+16,50+7,20+37,10+64,0</t>
  </si>
  <si>
    <t>12</t>
  </si>
  <si>
    <t>M</t>
  </si>
  <si>
    <t>10364101</t>
  </si>
  <si>
    <t>zemina pro terénní úpravy -  ornice</t>
  </si>
  <si>
    <t>t</t>
  </si>
  <si>
    <t>-1946331772</t>
  </si>
  <si>
    <t>402,7*0,15*1,55</t>
  </si>
  <si>
    <t>13</t>
  </si>
  <si>
    <t>181411131</t>
  </si>
  <si>
    <t>Založení parkového trávníku výsevem pl do 1000 m2 v rovině a ve svahu do 1:5</t>
  </si>
  <si>
    <t>1048433953</t>
  </si>
  <si>
    <t>14</t>
  </si>
  <si>
    <t>00572410</t>
  </si>
  <si>
    <t>osivo směs travní parková</t>
  </si>
  <si>
    <t>kg</t>
  </si>
  <si>
    <t>-238969078</t>
  </si>
  <si>
    <t>402,7*0,08 'Přepočtené koeficientem množství</t>
  </si>
  <si>
    <t>185803111</t>
  </si>
  <si>
    <t>Ošetření trávníku shrabáním v rovině a svahu do 1:5</t>
  </si>
  <si>
    <t>1962897141</t>
  </si>
  <si>
    <t xml:space="preserve"> Zakládání</t>
  </si>
  <si>
    <t>16</t>
  </si>
  <si>
    <t>1711525R01</t>
  </si>
  <si>
    <t>Zhutnění podloží z hornin soudržných nebo nesoudržných pod násypy  min.Edef,2=45MPa</t>
  </si>
  <si>
    <t>1680487362</t>
  </si>
  <si>
    <t>(782,20+94,70+85,30)*1,1</t>
  </si>
  <si>
    <t>17</t>
  </si>
  <si>
    <t>1711525R02</t>
  </si>
  <si>
    <t>Zhutnění podloží z hornin soudržných nebo nesoudržných pod násypy  min.Edef,2=30MPa</t>
  </si>
  <si>
    <t>-839310290</t>
  </si>
  <si>
    <t>3,85*1,1</t>
  </si>
  <si>
    <t>Komunikace pozemní</t>
  </si>
  <si>
    <t>18</t>
  </si>
  <si>
    <t>564851111</t>
  </si>
  <si>
    <t>Podklad ze štěrkodrtě ŠD plochy přes 100 m2 tl 150 mm</t>
  </si>
  <si>
    <t>1302218331</t>
  </si>
  <si>
    <t>"komunikace - ŠDa + ŠDb"      782,2*2*1,05</t>
  </si>
  <si>
    <t>"parkovište - ŠDa + ŠDb"           94,7*2*1,05</t>
  </si>
  <si>
    <t>"chodník - ŠDb"                                3,85*1,02</t>
  </si>
  <si>
    <t>19</t>
  </si>
  <si>
    <t>564861011</t>
  </si>
  <si>
    <t>Podklad ze štěrkodrtě ŠD plochy do 100 m2 tl 200 mm</t>
  </si>
  <si>
    <t>-838492484</t>
  </si>
  <si>
    <t xml:space="preserve">vjezdy - ŠDb   </t>
  </si>
  <si>
    <t>(6,00+7,20+8,20+9,70+10,40+7,20+13,00+9,80+13,80)*1,05</t>
  </si>
  <si>
    <t>20</t>
  </si>
  <si>
    <t>596211120</t>
  </si>
  <si>
    <t>Kladení zámkové dlažby komunikací pro pěší ručně tl 60 mm skupiny B pl do 50 m2</t>
  </si>
  <si>
    <t>-387217222</t>
  </si>
  <si>
    <t>59245015</t>
  </si>
  <si>
    <t>dlažba zámková tvaru I 200x165x60mm přírodní</t>
  </si>
  <si>
    <t>1753925504</t>
  </si>
  <si>
    <t>3,85*1,02 'Přepočtené koeficientem množství</t>
  </si>
  <si>
    <t>22</t>
  </si>
  <si>
    <t>596212223</t>
  </si>
  <si>
    <t>Kladení zámkové dlažby pozemních komunikací ručně tl 80 mm skupiny B pl přes 300 m2</t>
  </si>
  <si>
    <t>-987057492</t>
  </si>
  <si>
    <t>"komunikace"          782,20</t>
  </si>
  <si>
    <t>"parkoviště"               94,70</t>
  </si>
  <si>
    <t>23</t>
  </si>
  <si>
    <t>59245213</t>
  </si>
  <si>
    <t>dlažba zámková tvaru I 196x161x80mm přírodní</t>
  </si>
  <si>
    <t>95226992</t>
  </si>
  <si>
    <t>782,20*1,02</t>
  </si>
  <si>
    <t>24</t>
  </si>
  <si>
    <t>59245203</t>
  </si>
  <si>
    <t>dlažba zámková tvaru I 196x161x80mm barevná</t>
  </si>
  <si>
    <t>-1204266030</t>
  </si>
  <si>
    <t>"parkoviště - žlutá"     94,70*1,02</t>
  </si>
  <si>
    <t>25</t>
  </si>
  <si>
    <t>596212224</t>
  </si>
  <si>
    <t>Příplatek za kombinaci dvou barev u betonových dlažeb pozemních komunikací ručně tl 80 mm skupiny B</t>
  </si>
  <si>
    <t>1353337060</t>
  </si>
  <si>
    <t>26</t>
  </si>
  <si>
    <t>596212220</t>
  </si>
  <si>
    <t>Kladení zámkové dlažby pozemních komunikací ručně tl 80 mm skupiny B pl do 50 m2</t>
  </si>
  <si>
    <t>-235947580</t>
  </si>
  <si>
    <t>"vjezdy"                       85,30</t>
  </si>
  <si>
    <t>27</t>
  </si>
  <si>
    <t>-1230638266</t>
  </si>
  <si>
    <t>"vjezdy - červená"       85,30*1,02</t>
  </si>
  <si>
    <t>Trubní vedení</t>
  </si>
  <si>
    <t>28</t>
  </si>
  <si>
    <t>212572111</t>
  </si>
  <si>
    <t>Lože pro akumulační boxy ze štěrkopísku tříděného</t>
  </si>
  <si>
    <t>-357612799</t>
  </si>
  <si>
    <t>110,0*0,8*0,1</t>
  </si>
  <si>
    <t>29</t>
  </si>
  <si>
    <t>897171111</t>
  </si>
  <si>
    <t>Akumulační boxy z PP pro vsakování dešťových vod zatížené osobními automobily objemu do 10  m3</t>
  </si>
  <si>
    <t>-87121930</t>
  </si>
  <si>
    <t>110,0*0,60*0,60</t>
  </si>
  <si>
    <t>30</t>
  </si>
  <si>
    <t>897173113</t>
  </si>
  <si>
    <t>Kontrolní šachta integrovaná do akumulačních boxů pod plochy zatížené osobními automobily v přes 750 do 1050 mm</t>
  </si>
  <si>
    <t>kus</t>
  </si>
  <si>
    <t>1325617273</t>
  </si>
  <si>
    <t>31</t>
  </si>
  <si>
    <t>211531111</t>
  </si>
  <si>
    <t>Výplň odvodňovacích žeber nebo trativodů kamenivem hrubým drceným frakce 16 až 63 mm</t>
  </si>
  <si>
    <t>-2144112054</t>
  </si>
  <si>
    <t>110,0*0,6*0,4*1,05</t>
  </si>
  <si>
    <t>32</t>
  </si>
  <si>
    <t>211971110</t>
  </si>
  <si>
    <t>Zřízení opláštění žeber nebo trativodů geotextilií v rýze nebo zářezu sklonu do 1:2</t>
  </si>
  <si>
    <t>-2052700868</t>
  </si>
  <si>
    <t>110,0*3,6*1,10</t>
  </si>
  <si>
    <t>110,0*1,0*1,10</t>
  </si>
  <si>
    <t>33</t>
  </si>
  <si>
    <t>69311068</t>
  </si>
  <si>
    <t>geotextilie netkaná separační, ochranná, filtrační, drenážní PP 300g/m2</t>
  </si>
  <si>
    <t>-90099115</t>
  </si>
  <si>
    <t>110,0*3,6*1,15</t>
  </si>
  <si>
    <t>110,0*1,0*1,15</t>
  </si>
  <si>
    <t>34</t>
  </si>
  <si>
    <t>899431111</t>
  </si>
  <si>
    <t>Výšková úprava uličního vstupu nebo vpusti do 200 mm zvýšením krycího hrnce, šoupěte nebo hydrantu</t>
  </si>
  <si>
    <t>336871279</t>
  </si>
  <si>
    <t>Ostatní konstrukce a práce, bourání</t>
  </si>
  <si>
    <t>35</t>
  </si>
  <si>
    <t>916131213</t>
  </si>
  <si>
    <t>Osazení silničního obrubníku betonového stojatého s boční opěrou do lože z betonu prostého</t>
  </si>
  <si>
    <t>-1323948060</t>
  </si>
  <si>
    <t>6,40+7,40+6,50+6,40+5,15+5,90+5,0+7,25+4,30</t>
  </si>
  <si>
    <t>36</t>
  </si>
  <si>
    <t>59217029</t>
  </si>
  <si>
    <t>obrubník betonový silniční nájezdový 1000x150x150mm</t>
  </si>
  <si>
    <t>1776599422</t>
  </si>
  <si>
    <t>(6,40+7,40+6,50+6,40+5,15+5,90+5,0+7,25+4,30)*1,08</t>
  </si>
  <si>
    <t>37</t>
  </si>
  <si>
    <t>916231213</t>
  </si>
  <si>
    <t>Osazení chodníkového obrubníku betonového stojatého s boční opěrou do lože z betonu prostého</t>
  </si>
  <si>
    <t>616242070</t>
  </si>
  <si>
    <t>obrubník   100/250/1000 mm</t>
  </si>
  <si>
    <t>9,00+24,50+3,60+32,00+11,90+32,00+27,70+5,40+22,80+12,20+11,20+42,10+45,00</t>
  </si>
  <si>
    <t>obrubník  kolem vjezdů  80/250/1000 mm</t>
  </si>
  <si>
    <t>1,80*2+5,90+1,80+1,90+1,40+1,30+1,60+1,50+2,00+2,10+1,50*2+7,40+2,00*2+6,60</t>
  </si>
  <si>
    <t>obrubník kolem chodníku   50/200/500 mm</t>
  </si>
  <si>
    <t>2,20+2,30+1,50+1,50</t>
  </si>
  <si>
    <t>38</t>
  </si>
  <si>
    <t>59217017</t>
  </si>
  <si>
    <t>obrubník betonový chodníkový 1000x100x250mm</t>
  </si>
  <si>
    <t>1688092659</t>
  </si>
  <si>
    <t>(9,00+24,50+3,60+32,00+11,90+32,00+27,70+5,40+22,80+12,20+11,20+42,10+45,00)*1,05</t>
  </si>
  <si>
    <t>39</t>
  </si>
  <si>
    <t>59217016</t>
  </si>
  <si>
    <t>obrubník betonový chodníkový 1000x80x250mm</t>
  </si>
  <si>
    <t>708942053</t>
  </si>
  <si>
    <t>(1,80*2+5,90+1,80+1,90+1,40+1,30+1,60+1,50+2,00+2,10+1,50*2+7,40+2,00*2+6,60)*1,05</t>
  </si>
  <si>
    <t>40</t>
  </si>
  <si>
    <t>59217037</t>
  </si>
  <si>
    <t>obrubník betonový parkový přírodní 500x50x200mm</t>
  </si>
  <si>
    <t>454275661</t>
  </si>
  <si>
    <t>(2,20+2,30+1,50+1,50)*1,05</t>
  </si>
  <si>
    <t>41</t>
  </si>
  <si>
    <t>914511111</t>
  </si>
  <si>
    <t>Montáž sloupku dopravních značek délky do 3,5 m s betonovým základem</t>
  </si>
  <si>
    <t>CS ÚRS 2021 02</t>
  </si>
  <si>
    <t>-1381869414</t>
  </si>
  <si>
    <t>42</t>
  </si>
  <si>
    <t>40445225</t>
  </si>
  <si>
    <t>sloupek pro dopravní značku Zn D 60mm v 3,5m</t>
  </si>
  <si>
    <t>-2001649127</t>
  </si>
  <si>
    <t>43</t>
  </si>
  <si>
    <t>914111111</t>
  </si>
  <si>
    <t>Montáž svislé dopravní značky do velikosti 1 m2 objímkami na sloupek nebo konzolu</t>
  </si>
  <si>
    <t>-1334387730</t>
  </si>
  <si>
    <t>44</t>
  </si>
  <si>
    <t>40445619</t>
  </si>
  <si>
    <t>zákazové, příkazové dopravní značky B1-B34, C1-15 500mm</t>
  </si>
  <si>
    <t>297972470</t>
  </si>
  <si>
    <t>997</t>
  </si>
  <si>
    <t>Přesun sutě</t>
  </si>
  <si>
    <t>45</t>
  </si>
  <si>
    <t>997221611</t>
  </si>
  <si>
    <t>Nakládání suti na dopravní prostředky pro vodorovnou dopravu</t>
  </si>
  <si>
    <t>-457160769</t>
  </si>
  <si>
    <t>46</t>
  </si>
  <si>
    <t>997221551</t>
  </si>
  <si>
    <t>Vodorovná doprava suti ze sypkých materiálů do 1 km</t>
  </si>
  <si>
    <t>-1987872185</t>
  </si>
  <si>
    <t>47</t>
  </si>
  <si>
    <t>9972215592</t>
  </si>
  <si>
    <t>Příplatek ZKD 1 km u vodorovné dopravy suti ze sypkých materiálů - 14 km</t>
  </si>
  <si>
    <t>1826215539</t>
  </si>
  <si>
    <t>194,319*14</t>
  </si>
  <si>
    <t>48</t>
  </si>
  <si>
    <t>997221861</t>
  </si>
  <si>
    <t>Poplatek za uložení stavebního odpadu na recyklační skládce (skládkovné) z prostého betonu pod kódem 17 01 01</t>
  </si>
  <si>
    <t>1002597604</t>
  </si>
  <si>
    <t>9,145+2,535+5,228</t>
  </si>
  <si>
    <t>49</t>
  </si>
  <si>
    <t>997221873</t>
  </si>
  <si>
    <t>Poplatek za uložení stavebního odpadu na recyklační skládce (skládkovné) zeminy a kamení zatříděného do Katalogu odpadů pod kódem 17 05 04</t>
  </si>
  <si>
    <t>2037537122</t>
  </si>
  <si>
    <t>998</t>
  </si>
  <si>
    <t>Přesun hmot</t>
  </si>
  <si>
    <t>50</t>
  </si>
  <si>
    <t>998223011</t>
  </si>
  <si>
    <t>Přesun hmot pro pozemní komunikace s krytem dlážděným</t>
  </si>
  <si>
    <t>1659032340</t>
  </si>
  <si>
    <t>VRN</t>
  </si>
  <si>
    <t>Vedlejší rozpočtové náklady</t>
  </si>
  <si>
    <t>VRN1</t>
  </si>
  <si>
    <t>Průzkumné, geodetické a projektové práce</t>
  </si>
  <si>
    <t>51</t>
  </si>
  <si>
    <t>010001000</t>
  </si>
  <si>
    <t>kpl</t>
  </si>
  <si>
    <t>1024</t>
  </si>
  <si>
    <t>-1289836286</t>
  </si>
  <si>
    <t>52</t>
  </si>
  <si>
    <t>011134000</t>
  </si>
  <si>
    <t>Hydrogeologický průzkum</t>
  </si>
  <si>
    <t>-1175153394</t>
  </si>
  <si>
    <t>VRN3</t>
  </si>
  <si>
    <t>Zařízení staveniště</t>
  </si>
  <si>
    <t>53</t>
  </si>
  <si>
    <t>030001000</t>
  </si>
  <si>
    <t>626896924</t>
  </si>
  <si>
    <t>02 - Trasa 2 - komunikace  ulice Dubová</t>
  </si>
  <si>
    <t>-1185439708</t>
  </si>
  <si>
    <t>"oprava stáv.povrchu silnice"       29</t>
  </si>
  <si>
    <t>352593691</t>
  </si>
  <si>
    <t>1255733721</t>
  </si>
  <si>
    <t>-1381259318</t>
  </si>
  <si>
    <t>880,7*0,15</t>
  </si>
  <si>
    <t>26,0*0,15</t>
  </si>
  <si>
    <t>1022287678</t>
  </si>
  <si>
    <t>(12,45+46,44+41,12+22,66+18,12+43,20+53,93+116,28+46,43+39,20+31,77+18,28-32,6)*1,12</t>
  </si>
  <si>
    <t>-370295811</t>
  </si>
  <si>
    <t>32,6*1,12</t>
  </si>
  <si>
    <t>1257656260</t>
  </si>
  <si>
    <t>777210678</t>
  </si>
  <si>
    <t>-51317483</t>
  </si>
  <si>
    <t>756076306</t>
  </si>
  <si>
    <t>10,70+5,63+42,80+14,30+45,50+12,80+5,00+11,10+4,20+85,50+12,00+50,00+34,80+16,20+15,90+51,10+33,60</t>
  </si>
  <si>
    <t>-305981801</t>
  </si>
  <si>
    <t>451,13*0,15*1,55</t>
  </si>
  <si>
    <t>-184181523</t>
  </si>
  <si>
    <t>-1084204876</t>
  </si>
  <si>
    <t>451,13*0,08 'Přepočtené koeficientem množství</t>
  </si>
  <si>
    <t>-1028066141</t>
  </si>
  <si>
    <t>-1579605436</t>
  </si>
  <si>
    <t>(779,20+94,50+92,55)*1,1</t>
  </si>
  <si>
    <t>-2127126935</t>
  </si>
  <si>
    <t>17,2*1,1</t>
  </si>
  <si>
    <t>-1987125512</t>
  </si>
  <si>
    <t>"komunikace - ŠDa + ŠDb"      779,20*2*1,05</t>
  </si>
  <si>
    <t>"parkovište - ŠDa + ŠDb"           94,5*2*1,05</t>
  </si>
  <si>
    <t>"chodník - ŠDb"                               17,20*1,02</t>
  </si>
  <si>
    <t>"oprava stáv. komunikace"        29,00*1,02</t>
  </si>
  <si>
    <t>1277109518</t>
  </si>
  <si>
    <t>(7,60+7,30+16,80+8,20+7,00+7,00+9,55+6,60+8,90+5,50+8,10)*1,05</t>
  </si>
  <si>
    <t>-620527204</t>
  </si>
  <si>
    <t>-1539729237</t>
  </si>
  <si>
    <t>17,2*1,02 'Přepočtené koeficientem množství</t>
  </si>
  <si>
    <t>913024617</t>
  </si>
  <si>
    <t>"komunikace"          779,20</t>
  </si>
  <si>
    <t>"parkovište"               94,50</t>
  </si>
  <si>
    <t>"oprava stáv. komunikace"        29,00</t>
  </si>
  <si>
    <t>-1712807566</t>
  </si>
  <si>
    <t>779,20*1,02</t>
  </si>
  <si>
    <t>-1241419518</t>
  </si>
  <si>
    <t>"parkovište - žlutá"     94,50*1,02</t>
  </si>
  <si>
    <t>-1034589113</t>
  </si>
  <si>
    <t>-442843105</t>
  </si>
  <si>
    <t>"vjezdy"                       92,60</t>
  </si>
  <si>
    <t>-498264554</t>
  </si>
  <si>
    <t>"vjezdy - cervená"       92,60*1,02</t>
  </si>
  <si>
    <t>-613954217</t>
  </si>
  <si>
    <t>-808711171</t>
  </si>
  <si>
    <t>897735899</t>
  </si>
  <si>
    <t>-857258411</t>
  </si>
  <si>
    <t>-135483226</t>
  </si>
  <si>
    <t>1233576299</t>
  </si>
  <si>
    <t>-1094828497</t>
  </si>
  <si>
    <t>899331111</t>
  </si>
  <si>
    <t>Výšková úprava uličního vstupu nebo vpusti do 200 mm zvýšením poklopu</t>
  </si>
  <si>
    <t>1831492350</t>
  </si>
  <si>
    <t>-2702544</t>
  </si>
  <si>
    <t>5,10+4,00+5,10+4,80+8,60+5,30+4,80+4,70*2+3,70+5,40</t>
  </si>
  <si>
    <t>1398960697</t>
  </si>
  <si>
    <t>(5,10+4,00+5,10+4,80+8,60+5,30+4,80+4,70*2+3,70+5,40)*1,08</t>
  </si>
  <si>
    <t>-1491609842</t>
  </si>
  <si>
    <t>51,90+2,30+6,80+24,40+7,60+27,40+32,70+31,50+19,90+28,00+32,00+2,80+5,50</t>
  </si>
  <si>
    <t>1,80*5+1,70*3+1,50+1,60+2,00*10+4,10+3,00+1,90*2</t>
  </si>
  <si>
    <t>1,60*2+1,70+1,90*6</t>
  </si>
  <si>
    <t>-1173453981</t>
  </si>
  <si>
    <t>(51,90+2,30+6,80+24,40+7,60+27,40+32,70+31,50+19,90+28,00+32,00+2,80+5,50)*1,05</t>
  </si>
  <si>
    <t>-1722781256</t>
  </si>
  <si>
    <t>(1,80*5+1,70*3+1,50+1,60+2,00*10+4,10+3,00+1,90*2)*1,05</t>
  </si>
  <si>
    <t>-494488608</t>
  </si>
  <si>
    <t>(1,60*2+1,70+1,90*6)*1,05</t>
  </si>
  <si>
    <t>1541812970</t>
  </si>
  <si>
    <t>-692125531</t>
  </si>
  <si>
    <t>1431641758</t>
  </si>
  <si>
    <t>-1921826778</t>
  </si>
  <si>
    <t>-1909772623</t>
  </si>
  <si>
    <t>-1554589622</t>
  </si>
  <si>
    <t>474370690</t>
  </si>
  <si>
    <t>189,414*14</t>
  </si>
  <si>
    <t>-1490819752</t>
  </si>
  <si>
    <t>8,555+1,128+2,925</t>
  </si>
  <si>
    <t>1510460846</t>
  </si>
  <si>
    <t>-763581754</t>
  </si>
  <si>
    <t>1894379873</t>
  </si>
  <si>
    <t>-451350357</t>
  </si>
  <si>
    <t>03 - Trasa 3 - komunikace  ulice Smrková</t>
  </si>
  <si>
    <t>493788835</t>
  </si>
  <si>
    <t>234,80*0,15</t>
  </si>
  <si>
    <t>13,5*0,15</t>
  </si>
  <si>
    <t>-128685363</t>
  </si>
  <si>
    <t>22,0*0,6*0,8*1,12</t>
  </si>
  <si>
    <t>-477719437</t>
  </si>
  <si>
    <t>(8,30+30,60+24,15+5,43)*1,12-11,827</t>
  </si>
  <si>
    <t>-1819393922</t>
  </si>
  <si>
    <t>1951608743</t>
  </si>
  <si>
    <t>1579921015</t>
  </si>
  <si>
    <t>-352503653</t>
  </si>
  <si>
    <t>10,70+5,85+10,65</t>
  </si>
  <si>
    <t>-1609693180</t>
  </si>
  <si>
    <t>27,20*0,15*1,55</t>
  </si>
  <si>
    <t>1616827045</t>
  </si>
  <si>
    <t>1524821401</t>
  </si>
  <si>
    <t>27,2*0,08 'Přepočtené koeficientem množství</t>
  </si>
  <si>
    <t>-1477636717</t>
  </si>
  <si>
    <t>-442970034</t>
  </si>
  <si>
    <t>(120,10+63,20+7,65)*1,1</t>
  </si>
  <si>
    <t>1160795124</t>
  </si>
  <si>
    <t>564771101</t>
  </si>
  <si>
    <t>Podklad z kameniva hrubého drceného vel. 32-63 mm plochy do 100 m2 tl 250 mm</t>
  </si>
  <si>
    <t>-377698364</t>
  </si>
  <si>
    <t>867918509</t>
  </si>
  <si>
    <t>"komunikace - ŠDa + ŠDb"      120,10*2*1,05</t>
  </si>
  <si>
    <t>"chodník - ŠDb"                               1,64*1,02</t>
  </si>
  <si>
    <t>1815131804</t>
  </si>
  <si>
    <t>(63,20+7,64)*1,05</t>
  </si>
  <si>
    <t>731732100</t>
  </si>
  <si>
    <t>-1773726040</t>
  </si>
  <si>
    <t>1,64*1,02 'Přepočtené koeficientem množství</t>
  </si>
  <si>
    <t>596212222</t>
  </si>
  <si>
    <t>Kladení zámkové dlažby pozemních komunikací ručně tl 80 mm skupiny B pl přes 100 do 300 m2</t>
  </si>
  <si>
    <t>-1115472125</t>
  </si>
  <si>
    <t xml:space="preserve">"Komunikace"      120,10 </t>
  </si>
  <si>
    <t>2008466861</t>
  </si>
  <si>
    <t>120,10*1,02</t>
  </si>
  <si>
    <t>1532840149</t>
  </si>
  <si>
    <t>"vjezdy"                      7,64</t>
  </si>
  <si>
    <t>596212221</t>
  </si>
  <si>
    <t>Kladení zámkové dlažby pozemních komunikací ručně tl 80 mm skupiny B pl přes 50 do 100 m2</t>
  </si>
  <si>
    <t>-43708579</t>
  </si>
  <si>
    <t>"vjezdy"                     63,20</t>
  </si>
  <si>
    <t>-1281269751</t>
  </si>
  <si>
    <t>"vjezdy - cervená"         7,64*1,02</t>
  </si>
  <si>
    <t>"vjezdy - cervená"       63,20*1,02</t>
  </si>
  <si>
    <t>1000449994</t>
  </si>
  <si>
    <t>22,0*0,8*0,1</t>
  </si>
  <si>
    <t>331604323</t>
  </si>
  <si>
    <t>22,0*0,60*0,60</t>
  </si>
  <si>
    <t>248244863</t>
  </si>
  <si>
    <t>1437331518</t>
  </si>
  <si>
    <t>22,0*0,6*0,4*1,05</t>
  </si>
  <si>
    <t>-62189670</t>
  </si>
  <si>
    <t>22,0*3,6*1,10</t>
  </si>
  <si>
    <t>22,0*1,0*1,10</t>
  </si>
  <si>
    <t>277734762</t>
  </si>
  <si>
    <t>22,0*3,6*1,15</t>
  </si>
  <si>
    <t>22,0*1,0*1,15</t>
  </si>
  <si>
    <t>-1512649395</t>
  </si>
  <si>
    <t>83145440</t>
  </si>
  <si>
    <t>5,30</t>
  </si>
  <si>
    <t>630847134</t>
  </si>
  <si>
    <t>(5,30)*1,08</t>
  </si>
  <si>
    <t>1777281243</t>
  </si>
  <si>
    <t>55,00+15,00+15,60</t>
  </si>
  <si>
    <t>1,40*2</t>
  </si>
  <si>
    <t>-394387538</t>
  </si>
  <si>
    <t>(55,00+15,00+15,60)*1,05</t>
  </si>
  <si>
    <t>-557394563</t>
  </si>
  <si>
    <t>(1,40*2)*1,05</t>
  </si>
  <si>
    <t>358637552</t>
  </si>
  <si>
    <t>37211487</t>
  </si>
  <si>
    <t>166035204</t>
  </si>
  <si>
    <t>-582975131</t>
  </si>
  <si>
    <t>-1020973449</t>
  </si>
  <si>
    <t>1116008732</t>
  </si>
  <si>
    <t>-315866758</t>
  </si>
  <si>
    <t>1161086607</t>
  </si>
  <si>
    <t>48,419*14</t>
  </si>
  <si>
    <t>-1439551223</t>
  </si>
  <si>
    <t>1880569772</t>
  </si>
  <si>
    <t>-540616434</t>
  </si>
  <si>
    <t>1003509154</t>
  </si>
  <si>
    <t>04 - Trasa 4 - komunikace  ulice Borová</t>
  </si>
  <si>
    <t>191178430</t>
  </si>
  <si>
    <t>157,4*0,15</t>
  </si>
  <si>
    <t>113201111</t>
  </si>
  <si>
    <t>Vytrhání obrub chodníkových ležatých</t>
  </si>
  <si>
    <t>917102100</t>
  </si>
  <si>
    <t>-62538639</t>
  </si>
  <si>
    <t>20,0*0,6*0,8*1,12</t>
  </si>
  <si>
    <t>-321550037</t>
  </si>
  <si>
    <t>(52,187)*1,12-10,752</t>
  </si>
  <si>
    <t>344193382</t>
  </si>
  <si>
    <t>996627563</t>
  </si>
  <si>
    <t>984064763</t>
  </si>
  <si>
    <t>499548932</t>
  </si>
  <si>
    <t>189763743</t>
  </si>
  <si>
    <t>22,50*0,15*1,55</t>
  </si>
  <si>
    <t>1423877124</t>
  </si>
  <si>
    <t>868095638</t>
  </si>
  <si>
    <t>22,5*0,08 'Přepočtené koeficientem množství</t>
  </si>
  <si>
    <t>-2022568423</t>
  </si>
  <si>
    <t>168384321</t>
  </si>
  <si>
    <t>(97,2+20,30)*1,1</t>
  </si>
  <si>
    <t>-163315277</t>
  </si>
  <si>
    <t>-1079037009</t>
  </si>
  <si>
    <t>1485668673</t>
  </si>
  <si>
    <t>"komunikace - ŠDa + ŠDb"      97,20*2*1,05</t>
  </si>
  <si>
    <t>"chodník - ŠDb"                               1,1*1,02</t>
  </si>
  <si>
    <t>-1233041355</t>
  </si>
  <si>
    <t>(17,3+3,0)*1,05</t>
  </si>
  <si>
    <t>-1034273748</t>
  </si>
  <si>
    <t>1231528640</t>
  </si>
  <si>
    <t>1,1*1,02 'Přepočtené koeficientem množství</t>
  </si>
  <si>
    <t>-16533486</t>
  </si>
  <si>
    <t>"komunikace"                     97,20</t>
  </si>
  <si>
    <t>-1357097336</t>
  </si>
  <si>
    <t>97,20*1,02</t>
  </si>
  <si>
    <t>-1432045187</t>
  </si>
  <si>
    <t>"vjezdy"                    17,30+3,00</t>
  </si>
  <si>
    <t>-1774613960</t>
  </si>
  <si>
    <t>"vjezdy - cervená"       20,30*1,02</t>
  </si>
  <si>
    <t>-396204753</t>
  </si>
  <si>
    <t>20,0*0,8*0,1</t>
  </si>
  <si>
    <t>1705266373</t>
  </si>
  <si>
    <t>20,0*0,60*0,60</t>
  </si>
  <si>
    <t>-2142183625</t>
  </si>
  <si>
    <t>1750787507</t>
  </si>
  <si>
    <t>20,0*0,6*0,4*1,05</t>
  </si>
  <si>
    <t>-1989426636</t>
  </si>
  <si>
    <t>20,0*3,6*1,10</t>
  </si>
  <si>
    <t>20,0*1,0*1,10</t>
  </si>
  <si>
    <t>-1895102719</t>
  </si>
  <si>
    <t>20,0*3,6*1,15</t>
  </si>
  <si>
    <t>20,0*1,0*1,15</t>
  </si>
  <si>
    <t>1434667805</t>
  </si>
  <si>
    <t>799323721</t>
  </si>
  <si>
    <t>-12585929</t>
  </si>
  <si>
    <t>3,90</t>
  </si>
  <si>
    <t>-386054217</t>
  </si>
  <si>
    <t>(3,90)*1,08</t>
  </si>
  <si>
    <t>-116769565</t>
  </si>
  <si>
    <t>50,30</t>
  </si>
  <si>
    <t>1,00*2+11,80</t>
  </si>
  <si>
    <t>0,85*2</t>
  </si>
  <si>
    <t>-1259558550</t>
  </si>
  <si>
    <t>(50,30)*1,05</t>
  </si>
  <si>
    <t>1606436964</t>
  </si>
  <si>
    <t>(13,80)*1,05</t>
  </si>
  <si>
    <t>967603316</t>
  </si>
  <si>
    <t>(0,85*2)*1,05</t>
  </si>
  <si>
    <t>-610695461</t>
  </si>
  <si>
    <t>1685469005</t>
  </si>
  <si>
    <t>-2097204448</t>
  </si>
  <si>
    <t>-415046557</t>
  </si>
  <si>
    <t>643294531</t>
  </si>
  <si>
    <t>1042563960</t>
  </si>
  <si>
    <t>-916475227</t>
  </si>
  <si>
    <t>41,020*14</t>
  </si>
  <si>
    <t>467047469</t>
  </si>
  <si>
    <t>-877028813</t>
  </si>
  <si>
    <t>-788471357</t>
  </si>
  <si>
    <t>1650878926</t>
  </si>
  <si>
    <t>-463254223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</si>
</sst>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2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2" fillId="4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Alignment="1">
      <alignment vertical="center"/>
    </xf>
    <xf numFmtId="166" fontId="20" fillId="0" borderId="0" xfId="0" applyNumberFormat="1" applyFont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4" xfId="0" applyNumberFormat="1" applyFont="1" applyBorder="1" applyAlignment="1">
      <alignment vertical="center"/>
    </xf>
    <xf numFmtId="4" fontId="29" fillId="0" borderId="0" xfId="0" applyNumberFormat="1" applyFont="1" applyAlignment="1">
      <alignment vertical="center"/>
    </xf>
    <xf numFmtId="166" fontId="29" fillId="0" borderId="0" xfId="0" applyNumberFormat="1" applyFont="1" applyAlignment="1">
      <alignment vertical="center"/>
    </xf>
    <xf numFmtId="4" fontId="29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2" fillId="4" borderId="0" xfId="0" applyFont="1" applyFill="1" applyAlignment="1">
      <alignment horizontal="left" vertical="center"/>
    </xf>
    <xf numFmtId="0" fontId="22" fillId="4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2" fillId="4" borderId="16" xfId="0" applyFont="1" applyFill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4" fontId="24" fillId="0" borderId="0" xfId="0" applyNumberFormat="1" applyFont="1"/>
    <xf numFmtId="166" fontId="32" fillId="0" borderId="12" xfId="0" applyNumberFormat="1" applyFont="1" applyBorder="1"/>
    <xf numFmtId="166" fontId="32" fillId="0" borderId="13" xfId="0" applyNumberFormat="1" applyFont="1" applyBorder="1"/>
    <xf numFmtId="4" fontId="33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2" fillId="0" borderId="22" xfId="0" applyFont="1" applyBorder="1" applyAlignment="1">
      <alignment horizontal="center" vertical="center"/>
    </xf>
    <xf numFmtId="49" fontId="22" fillId="0" borderId="22" xfId="0" applyNumberFormat="1" applyFont="1" applyBorder="1" applyAlignment="1">
      <alignment horizontal="left" vertical="center" wrapText="1"/>
    </xf>
    <xf numFmtId="0" fontId="22" fillId="0" borderId="22" xfId="0" applyFont="1" applyBorder="1" applyAlignment="1">
      <alignment horizontal="left" vertical="center" wrapText="1"/>
    </xf>
    <xf numFmtId="0" fontId="22" fillId="0" borderId="22" xfId="0" applyFont="1" applyBorder="1" applyAlignment="1">
      <alignment horizontal="center" vertical="center" wrapText="1"/>
    </xf>
    <xf numFmtId="167" fontId="22" fillId="0" borderId="22" xfId="0" applyNumberFormat="1" applyFont="1" applyBorder="1" applyAlignment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center" vertical="center"/>
    </xf>
    <xf numFmtId="166" fontId="23" fillId="0" borderId="0" xfId="0" applyNumberFormat="1" applyFont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5" fillId="0" borderId="22" xfId="0" applyFont="1" applyBorder="1" applyAlignment="1">
      <alignment horizontal="center" vertical="center"/>
    </xf>
    <xf numFmtId="49" fontId="35" fillId="0" borderId="22" xfId="0" applyNumberFormat="1" applyFont="1" applyBorder="1" applyAlignment="1">
      <alignment horizontal="left" vertical="center" wrapText="1"/>
    </xf>
    <xf numFmtId="0" fontId="35" fillId="0" borderId="22" xfId="0" applyFont="1" applyBorder="1" applyAlignment="1">
      <alignment horizontal="left" vertical="center" wrapText="1"/>
    </xf>
    <xf numFmtId="0" fontId="35" fillId="0" borderId="22" xfId="0" applyFont="1" applyBorder="1" applyAlignment="1">
      <alignment horizontal="center" vertical="center" wrapText="1"/>
    </xf>
    <xf numFmtId="167" fontId="35" fillId="0" borderId="22" xfId="0" applyNumberFormat="1" applyFont="1" applyBorder="1" applyAlignment="1">
      <alignment vertical="center"/>
    </xf>
    <xf numFmtId="4" fontId="35" fillId="2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>
      <alignment vertical="center"/>
    </xf>
    <xf numFmtId="0" fontId="36" fillId="0" borderId="3" xfId="0" applyFont="1" applyBorder="1" applyAlignment="1">
      <alignment vertical="center"/>
    </xf>
    <xf numFmtId="0" fontId="35" fillId="2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Alignment="1">
      <alignment horizontal="center" vertical="center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166" fontId="23" fillId="0" borderId="2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4" borderId="6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left" vertical="center"/>
    </xf>
    <xf numFmtId="0" fontId="22" fillId="4" borderId="7" xfId="0" applyFont="1" applyFill="1" applyBorder="1" applyAlignment="1">
      <alignment horizontal="right" vertical="center"/>
    </xf>
    <xf numFmtId="0" fontId="22" fillId="4" borderId="7" xfId="0" applyFont="1" applyFill="1" applyBorder="1" applyAlignment="1">
      <alignment horizontal="center" vertical="center"/>
    </xf>
    <xf numFmtId="0" fontId="22" fillId="4" borderId="8" xfId="0" applyFont="1" applyFill="1" applyBorder="1" applyAlignment="1">
      <alignment horizontal="left" vertical="center"/>
    </xf>
    <xf numFmtId="0" fontId="27" fillId="0" borderId="0" xfId="0" applyFont="1" applyAlignment="1">
      <alignment horizontal="left" vertical="center" wrapText="1"/>
    </xf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0"/>
  <sheetViews>
    <sheetView showGridLines="0" tabSelected="1" workbookViewId="0"/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pans="1:74" ht="36.950000000000003" customHeight="1">
      <c r="AR2" s="203"/>
      <c r="AS2" s="203"/>
      <c r="AT2" s="203"/>
      <c r="AU2" s="203"/>
      <c r="AV2" s="203"/>
      <c r="AW2" s="203"/>
      <c r="AX2" s="203"/>
      <c r="AY2" s="203"/>
      <c r="AZ2" s="203"/>
      <c r="BA2" s="203"/>
      <c r="BB2" s="203"/>
      <c r="BC2" s="203"/>
      <c r="BD2" s="203"/>
      <c r="BE2" s="203"/>
      <c r="BS2" s="16" t="s">
        <v>6</v>
      </c>
      <c r="BT2" s="16" t="s">
        <v>7</v>
      </c>
    </row>
    <row r="3" spans="1:74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pans="1:74" ht="24.95" customHeight="1">
      <c r="B4" s="19"/>
      <c r="D4" s="20" t="s">
        <v>9</v>
      </c>
      <c r="AR4" s="19"/>
      <c r="AS4" s="21" t="s">
        <v>10</v>
      </c>
      <c r="BE4" s="22" t="s">
        <v>11</v>
      </c>
      <c r="BS4" s="16" t="s">
        <v>12</v>
      </c>
    </row>
    <row r="5" spans="1:74" ht="12" customHeight="1">
      <c r="B5" s="19"/>
      <c r="D5" s="23" t="s">
        <v>13</v>
      </c>
      <c r="K5" s="202" t="s">
        <v>14</v>
      </c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3"/>
      <c r="W5" s="203"/>
      <c r="X5" s="203"/>
      <c r="Y5" s="203"/>
      <c r="Z5" s="203"/>
      <c r="AA5" s="203"/>
      <c r="AB5" s="203"/>
      <c r="AC5" s="203"/>
      <c r="AD5" s="203"/>
      <c r="AE5" s="203"/>
      <c r="AF5" s="203"/>
      <c r="AG5" s="203"/>
      <c r="AH5" s="203"/>
      <c r="AI5" s="203"/>
      <c r="AJ5" s="203"/>
      <c r="AK5" s="203"/>
      <c r="AL5" s="203"/>
      <c r="AM5" s="203"/>
      <c r="AN5" s="203"/>
      <c r="AO5" s="203"/>
      <c r="AR5" s="19"/>
      <c r="BE5" s="199" t="s">
        <v>15</v>
      </c>
      <c r="BS5" s="16" t="s">
        <v>6</v>
      </c>
    </row>
    <row r="6" spans="1:74" ht="36.950000000000003" customHeight="1">
      <c r="B6" s="19"/>
      <c r="D6" s="25" t="s">
        <v>16</v>
      </c>
      <c r="K6" s="204" t="s">
        <v>17</v>
      </c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203"/>
      <c r="AC6" s="203"/>
      <c r="AD6" s="203"/>
      <c r="AE6" s="203"/>
      <c r="AF6" s="203"/>
      <c r="AG6" s="203"/>
      <c r="AH6" s="203"/>
      <c r="AI6" s="203"/>
      <c r="AJ6" s="203"/>
      <c r="AK6" s="203"/>
      <c r="AL6" s="203"/>
      <c r="AM6" s="203"/>
      <c r="AN6" s="203"/>
      <c r="AO6" s="203"/>
      <c r="AR6" s="19"/>
      <c r="BE6" s="200"/>
      <c r="BS6" s="16" t="s">
        <v>6</v>
      </c>
    </row>
    <row r="7" spans="1:74" ht="12" customHeight="1">
      <c r="B7" s="19"/>
      <c r="D7" s="26" t="s">
        <v>18</v>
      </c>
      <c r="K7" s="24" t="s">
        <v>1</v>
      </c>
      <c r="AK7" s="26" t="s">
        <v>19</v>
      </c>
      <c r="AN7" s="24" t="s">
        <v>1</v>
      </c>
      <c r="AR7" s="19"/>
      <c r="BE7" s="200"/>
      <c r="BS7" s="16" t="s">
        <v>6</v>
      </c>
    </row>
    <row r="8" spans="1:74" ht="12" customHeight="1">
      <c r="B8" s="19"/>
      <c r="D8" s="26" t="s">
        <v>20</v>
      </c>
      <c r="K8" s="24" t="s">
        <v>21</v>
      </c>
      <c r="AK8" s="26" t="s">
        <v>22</v>
      </c>
      <c r="AN8" s="27" t="s">
        <v>23</v>
      </c>
      <c r="AR8" s="19"/>
      <c r="BE8" s="200"/>
      <c r="BS8" s="16" t="s">
        <v>6</v>
      </c>
    </row>
    <row r="9" spans="1:74" ht="14.45" customHeight="1">
      <c r="B9" s="19"/>
      <c r="AR9" s="19"/>
      <c r="BE9" s="200"/>
      <c r="BS9" s="16" t="s">
        <v>6</v>
      </c>
    </row>
    <row r="10" spans="1:74" ht="12" customHeight="1">
      <c r="B10" s="19"/>
      <c r="D10" s="26" t="s">
        <v>24</v>
      </c>
      <c r="AK10" s="26" t="s">
        <v>25</v>
      </c>
      <c r="AN10" s="24" t="s">
        <v>1</v>
      </c>
      <c r="AR10" s="19"/>
      <c r="BE10" s="200"/>
      <c r="BS10" s="16" t="s">
        <v>6</v>
      </c>
    </row>
    <row r="11" spans="1:74" ht="18.399999999999999" customHeight="1">
      <c r="B11" s="19"/>
      <c r="E11" s="24" t="s">
        <v>26</v>
      </c>
      <c r="AK11" s="26" t="s">
        <v>27</v>
      </c>
      <c r="AN11" s="24" t="s">
        <v>1</v>
      </c>
      <c r="AR11" s="19"/>
      <c r="BE11" s="200"/>
      <c r="BS11" s="16" t="s">
        <v>6</v>
      </c>
    </row>
    <row r="12" spans="1:74" ht="6.95" customHeight="1">
      <c r="B12" s="19"/>
      <c r="AR12" s="19"/>
      <c r="BE12" s="200"/>
      <c r="BS12" s="16" t="s">
        <v>6</v>
      </c>
    </row>
    <row r="13" spans="1:74" ht="12" customHeight="1">
      <c r="B13" s="19"/>
      <c r="D13" s="26" t="s">
        <v>28</v>
      </c>
      <c r="AK13" s="26" t="s">
        <v>25</v>
      </c>
      <c r="AN13" s="28" t="s">
        <v>29</v>
      </c>
      <c r="AR13" s="19"/>
      <c r="BE13" s="200"/>
      <c r="BS13" s="16" t="s">
        <v>6</v>
      </c>
    </row>
    <row r="14" spans="1:74" ht="12.75">
      <c r="B14" s="19"/>
      <c r="E14" s="205" t="s">
        <v>29</v>
      </c>
      <c r="F14" s="206"/>
      <c r="G14" s="206"/>
      <c r="H14" s="206"/>
      <c r="I14" s="206"/>
      <c r="J14" s="206"/>
      <c r="K14" s="206"/>
      <c r="L14" s="206"/>
      <c r="M14" s="206"/>
      <c r="N14" s="206"/>
      <c r="O14" s="206"/>
      <c r="P14" s="206"/>
      <c r="Q14" s="206"/>
      <c r="R14" s="206"/>
      <c r="S14" s="206"/>
      <c r="T14" s="206"/>
      <c r="U14" s="206"/>
      <c r="V14" s="206"/>
      <c r="W14" s="206"/>
      <c r="X14" s="206"/>
      <c r="Y14" s="206"/>
      <c r="Z14" s="206"/>
      <c r="AA14" s="206"/>
      <c r="AB14" s="206"/>
      <c r="AC14" s="206"/>
      <c r="AD14" s="206"/>
      <c r="AE14" s="206"/>
      <c r="AF14" s="206"/>
      <c r="AG14" s="206"/>
      <c r="AH14" s="206"/>
      <c r="AI14" s="206"/>
      <c r="AJ14" s="206"/>
      <c r="AK14" s="26" t="s">
        <v>27</v>
      </c>
      <c r="AN14" s="28" t="s">
        <v>29</v>
      </c>
      <c r="AR14" s="19"/>
      <c r="BE14" s="200"/>
      <c r="BS14" s="16" t="s">
        <v>6</v>
      </c>
    </row>
    <row r="15" spans="1:74" ht="6.95" customHeight="1">
      <c r="B15" s="19"/>
      <c r="AR15" s="19"/>
      <c r="BE15" s="200"/>
      <c r="BS15" s="16" t="s">
        <v>4</v>
      </c>
    </row>
    <row r="16" spans="1:74" ht="12" customHeight="1">
      <c r="B16" s="19"/>
      <c r="D16" s="26" t="s">
        <v>30</v>
      </c>
      <c r="AK16" s="26" t="s">
        <v>25</v>
      </c>
      <c r="AN16" s="24" t="s">
        <v>1</v>
      </c>
      <c r="AR16" s="19"/>
      <c r="BE16" s="200"/>
      <c r="BS16" s="16" t="s">
        <v>4</v>
      </c>
    </row>
    <row r="17" spans="2:71" ht="18.399999999999999" customHeight="1">
      <c r="B17" s="19"/>
      <c r="E17" s="24" t="s">
        <v>31</v>
      </c>
      <c r="AK17" s="26" t="s">
        <v>27</v>
      </c>
      <c r="AN17" s="24" t="s">
        <v>1</v>
      </c>
      <c r="AR17" s="19"/>
      <c r="BE17" s="200"/>
      <c r="BS17" s="16" t="s">
        <v>32</v>
      </c>
    </row>
    <row r="18" spans="2:71" ht="6.95" customHeight="1">
      <c r="B18" s="19"/>
      <c r="AR18" s="19"/>
      <c r="BE18" s="200"/>
      <c r="BS18" s="16" t="s">
        <v>6</v>
      </c>
    </row>
    <row r="19" spans="2:71" ht="12" customHeight="1">
      <c r="B19" s="19"/>
      <c r="D19" s="26" t="s">
        <v>33</v>
      </c>
      <c r="AK19" s="26" t="s">
        <v>25</v>
      </c>
      <c r="AN19" s="24" t="s">
        <v>1</v>
      </c>
      <c r="AR19" s="19"/>
      <c r="BE19" s="200"/>
      <c r="BS19" s="16" t="s">
        <v>6</v>
      </c>
    </row>
    <row r="20" spans="2:71" ht="18.399999999999999" customHeight="1">
      <c r="B20" s="19"/>
      <c r="E20" s="24" t="s">
        <v>34</v>
      </c>
      <c r="AK20" s="26" t="s">
        <v>27</v>
      </c>
      <c r="AN20" s="24" t="s">
        <v>1</v>
      </c>
      <c r="AR20" s="19"/>
      <c r="BE20" s="200"/>
      <c r="BS20" s="16" t="s">
        <v>32</v>
      </c>
    </row>
    <row r="21" spans="2:71" ht="6.95" customHeight="1">
      <c r="B21" s="19"/>
      <c r="AR21" s="19"/>
      <c r="BE21" s="200"/>
    </row>
    <row r="22" spans="2:71" ht="12" customHeight="1">
      <c r="B22" s="19"/>
      <c r="D22" s="26" t="s">
        <v>35</v>
      </c>
      <c r="AR22" s="19"/>
      <c r="BE22" s="200"/>
    </row>
    <row r="23" spans="2:71" ht="16.5" customHeight="1">
      <c r="B23" s="19"/>
      <c r="E23" s="207" t="s">
        <v>1</v>
      </c>
      <c r="F23" s="207"/>
      <c r="G23" s="207"/>
      <c r="H23" s="207"/>
      <c r="I23" s="207"/>
      <c r="J23" s="207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7"/>
      <c r="Z23" s="207"/>
      <c r="AA23" s="207"/>
      <c r="AB23" s="207"/>
      <c r="AC23" s="207"/>
      <c r="AD23" s="207"/>
      <c r="AE23" s="207"/>
      <c r="AF23" s="207"/>
      <c r="AG23" s="207"/>
      <c r="AH23" s="207"/>
      <c r="AI23" s="207"/>
      <c r="AJ23" s="207"/>
      <c r="AK23" s="207"/>
      <c r="AL23" s="207"/>
      <c r="AM23" s="207"/>
      <c r="AN23" s="207"/>
      <c r="AR23" s="19"/>
      <c r="BE23" s="200"/>
    </row>
    <row r="24" spans="2:71" ht="6.95" customHeight="1">
      <c r="B24" s="19"/>
      <c r="AR24" s="19"/>
      <c r="BE24" s="200"/>
    </row>
    <row r="25" spans="2:71" ht="6.95" customHeight="1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200"/>
    </row>
    <row r="26" spans="2:71" s="1" customFormat="1" ht="25.9" customHeight="1">
      <c r="B26" s="31"/>
      <c r="D26" s="32" t="s">
        <v>36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208">
        <f>ROUND(AG94,2)</f>
        <v>0</v>
      </c>
      <c r="AL26" s="209"/>
      <c r="AM26" s="209"/>
      <c r="AN26" s="209"/>
      <c r="AO26" s="209"/>
      <c r="AR26" s="31"/>
      <c r="BE26" s="200"/>
    </row>
    <row r="27" spans="2:71" s="1" customFormat="1" ht="6.95" customHeight="1">
      <c r="B27" s="31"/>
      <c r="AR27" s="31"/>
      <c r="BE27" s="200"/>
    </row>
    <row r="28" spans="2:71" s="1" customFormat="1" ht="12.75">
      <c r="B28" s="31"/>
      <c r="L28" s="210" t="s">
        <v>37</v>
      </c>
      <c r="M28" s="210"/>
      <c r="N28" s="210"/>
      <c r="O28" s="210"/>
      <c r="P28" s="210"/>
      <c r="W28" s="210" t="s">
        <v>38</v>
      </c>
      <c r="X28" s="210"/>
      <c r="Y28" s="210"/>
      <c r="Z28" s="210"/>
      <c r="AA28" s="210"/>
      <c r="AB28" s="210"/>
      <c r="AC28" s="210"/>
      <c r="AD28" s="210"/>
      <c r="AE28" s="210"/>
      <c r="AK28" s="210" t="s">
        <v>39</v>
      </c>
      <c r="AL28" s="210"/>
      <c r="AM28" s="210"/>
      <c r="AN28" s="210"/>
      <c r="AO28" s="210"/>
      <c r="AR28" s="31"/>
      <c r="BE28" s="200"/>
    </row>
    <row r="29" spans="2:71" s="2" customFormat="1" ht="14.45" customHeight="1">
      <c r="B29" s="35"/>
      <c r="D29" s="26" t="s">
        <v>40</v>
      </c>
      <c r="F29" s="26" t="s">
        <v>41</v>
      </c>
      <c r="L29" s="213">
        <v>0.21</v>
      </c>
      <c r="M29" s="212"/>
      <c r="N29" s="212"/>
      <c r="O29" s="212"/>
      <c r="P29" s="212"/>
      <c r="W29" s="211">
        <f>ROUND(AZ94, 2)</f>
        <v>0</v>
      </c>
      <c r="X29" s="212"/>
      <c r="Y29" s="212"/>
      <c r="Z29" s="212"/>
      <c r="AA29" s="212"/>
      <c r="AB29" s="212"/>
      <c r="AC29" s="212"/>
      <c r="AD29" s="212"/>
      <c r="AE29" s="212"/>
      <c r="AK29" s="211">
        <f>ROUND(AV94, 2)</f>
        <v>0</v>
      </c>
      <c r="AL29" s="212"/>
      <c r="AM29" s="212"/>
      <c r="AN29" s="212"/>
      <c r="AO29" s="212"/>
      <c r="AR29" s="35"/>
      <c r="BE29" s="201"/>
    </row>
    <row r="30" spans="2:71" s="2" customFormat="1" ht="14.45" customHeight="1">
      <c r="B30" s="35"/>
      <c r="F30" s="26" t="s">
        <v>42</v>
      </c>
      <c r="L30" s="213">
        <v>0.15</v>
      </c>
      <c r="M30" s="212"/>
      <c r="N30" s="212"/>
      <c r="O30" s="212"/>
      <c r="P30" s="212"/>
      <c r="W30" s="211">
        <f>ROUND(BA94, 2)</f>
        <v>0</v>
      </c>
      <c r="X30" s="212"/>
      <c r="Y30" s="212"/>
      <c r="Z30" s="212"/>
      <c r="AA30" s="212"/>
      <c r="AB30" s="212"/>
      <c r="AC30" s="212"/>
      <c r="AD30" s="212"/>
      <c r="AE30" s="212"/>
      <c r="AK30" s="211">
        <f>ROUND(AW94, 2)</f>
        <v>0</v>
      </c>
      <c r="AL30" s="212"/>
      <c r="AM30" s="212"/>
      <c r="AN30" s="212"/>
      <c r="AO30" s="212"/>
      <c r="AR30" s="35"/>
      <c r="BE30" s="201"/>
    </row>
    <row r="31" spans="2:71" s="2" customFormat="1" ht="14.45" hidden="1" customHeight="1">
      <c r="B31" s="35"/>
      <c r="F31" s="26" t="s">
        <v>43</v>
      </c>
      <c r="L31" s="213">
        <v>0.21</v>
      </c>
      <c r="M31" s="212"/>
      <c r="N31" s="212"/>
      <c r="O31" s="212"/>
      <c r="P31" s="212"/>
      <c r="W31" s="211">
        <f>ROUND(BB94, 2)</f>
        <v>0</v>
      </c>
      <c r="X31" s="212"/>
      <c r="Y31" s="212"/>
      <c r="Z31" s="212"/>
      <c r="AA31" s="212"/>
      <c r="AB31" s="212"/>
      <c r="AC31" s="212"/>
      <c r="AD31" s="212"/>
      <c r="AE31" s="212"/>
      <c r="AK31" s="211">
        <v>0</v>
      </c>
      <c r="AL31" s="212"/>
      <c r="AM31" s="212"/>
      <c r="AN31" s="212"/>
      <c r="AO31" s="212"/>
      <c r="AR31" s="35"/>
      <c r="BE31" s="201"/>
    </row>
    <row r="32" spans="2:71" s="2" customFormat="1" ht="14.45" hidden="1" customHeight="1">
      <c r="B32" s="35"/>
      <c r="F32" s="26" t="s">
        <v>44</v>
      </c>
      <c r="L32" s="213">
        <v>0.15</v>
      </c>
      <c r="M32" s="212"/>
      <c r="N32" s="212"/>
      <c r="O32" s="212"/>
      <c r="P32" s="212"/>
      <c r="W32" s="211">
        <f>ROUND(BC94, 2)</f>
        <v>0</v>
      </c>
      <c r="X32" s="212"/>
      <c r="Y32" s="212"/>
      <c r="Z32" s="212"/>
      <c r="AA32" s="212"/>
      <c r="AB32" s="212"/>
      <c r="AC32" s="212"/>
      <c r="AD32" s="212"/>
      <c r="AE32" s="212"/>
      <c r="AK32" s="211">
        <v>0</v>
      </c>
      <c r="AL32" s="212"/>
      <c r="AM32" s="212"/>
      <c r="AN32" s="212"/>
      <c r="AO32" s="212"/>
      <c r="AR32" s="35"/>
      <c r="BE32" s="201"/>
    </row>
    <row r="33" spans="2:57" s="2" customFormat="1" ht="14.45" hidden="1" customHeight="1">
      <c r="B33" s="35"/>
      <c r="F33" s="26" t="s">
        <v>45</v>
      </c>
      <c r="L33" s="213">
        <v>0</v>
      </c>
      <c r="M33" s="212"/>
      <c r="N33" s="212"/>
      <c r="O33" s="212"/>
      <c r="P33" s="212"/>
      <c r="W33" s="211">
        <f>ROUND(BD94, 2)</f>
        <v>0</v>
      </c>
      <c r="X33" s="212"/>
      <c r="Y33" s="212"/>
      <c r="Z33" s="212"/>
      <c r="AA33" s="212"/>
      <c r="AB33" s="212"/>
      <c r="AC33" s="212"/>
      <c r="AD33" s="212"/>
      <c r="AE33" s="212"/>
      <c r="AK33" s="211">
        <v>0</v>
      </c>
      <c r="AL33" s="212"/>
      <c r="AM33" s="212"/>
      <c r="AN33" s="212"/>
      <c r="AO33" s="212"/>
      <c r="AR33" s="35"/>
      <c r="BE33" s="201"/>
    </row>
    <row r="34" spans="2:57" s="1" customFormat="1" ht="6.95" customHeight="1">
      <c r="B34" s="31"/>
      <c r="AR34" s="31"/>
      <c r="BE34" s="200"/>
    </row>
    <row r="35" spans="2:57" s="1" customFormat="1" ht="25.9" customHeight="1">
      <c r="B35" s="31"/>
      <c r="C35" s="36"/>
      <c r="D35" s="37" t="s">
        <v>46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47</v>
      </c>
      <c r="U35" s="38"/>
      <c r="V35" s="38"/>
      <c r="W35" s="38"/>
      <c r="X35" s="217" t="s">
        <v>48</v>
      </c>
      <c r="Y35" s="215"/>
      <c r="Z35" s="215"/>
      <c r="AA35" s="215"/>
      <c r="AB35" s="215"/>
      <c r="AC35" s="38"/>
      <c r="AD35" s="38"/>
      <c r="AE35" s="38"/>
      <c r="AF35" s="38"/>
      <c r="AG35" s="38"/>
      <c r="AH35" s="38"/>
      <c r="AI35" s="38"/>
      <c r="AJ35" s="38"/>
      <c r="AK35" s="214">
        <f>SUM(AK26:AK33)</f>
        <v>0</v>
      </c>
      <c r="AL35" s="215"/>
      <c r="AM35" s="215"/>
      <c r="AN35" s="215"/>
      <c r="AO35" s="216"/>
      <c r="AP35" s="36"/>
      <c r="AQ35" s="36"/>
      <c r="AR35" s="31"/>
    </row>
    <row r="36" spans="2:57" s="1" customFormat="1" ht="6.95" customHeight="1">
      <c r="B36" s="31"/>
      <c r="AR36" s="31"/>
    </row>
    <row r="37" spans="2:57" s="1" customFormat="1" ht="14.45" customHeight="1">
      <c r="B37" s="31"/>
      <c r="AR37" s="31"/>
    </row>
    <row r="38" spans="2:57" ht="14.45" customHeight="1">
      <c r="B38" s="19"/>
      <c r="AR38" s="19"/>
    </row>
    <row r="39" spans="2:57" ht="14.45" customHeight="1">
      <c r="B39" s="19"/>
      <c r="AR39" s="19"/>
    </row>
    <row r="40" spans="2:57" ht="14.45" customHeight="1">
      <c r="B40" s="19"/>
      <c r="AR40" s="19"/>
    </row>
    <row r="41" spans="2:57" ht="14.45" customHeight="1">
      <c r="B41" s="19"/>
      <c r="AR41" s="19"/>
    </row>
    <row r="42" spans="2:57" ht="14.45" customHeight="1">
      <c r="B42" s="19"/>
      <c r="AR42" s="19"/>
    </row>
    <row r="43" spans="2:57" ht="14.45" customHeight="1">
      <c r="B43" s="19"/>
      <c r="AR43" s="19"/>
    </row>
    <row r="44" spans="2:57" ht="14.45" customHeight="1">
      <c r="B44" s="19"/>
      <c r="AR44" s="19"/>
    </row>
    <row r="45" spans="2:57" ht="14.45" customHeight="1">
      <c r="B45" s="19"/>
      <c r="AR45" s="19"/>
    </row>
    <row r="46" spans="2:57" ht="14.45" customHeight="1">
      <c r="B46" s="19"/>
      <c r="AR46" s="19"/>
    </row>
    <row r="47" spans="2:57" ht="14.45" customHeight="1">
      <c r="B47" s="19"/>
      <c r="AR47" s="19"/>
    </row>
    <row r="48" spans="2:57" ht="14.45" customHeight="1">
      <c r="B48" s="19"/>
      <c r="AR48" s="19"/>
    </row>
    <row r="49" spans="2:44" s="1" customFormat="1" ht="14.45" customHeight="1">
      <c r="B49" s="31"/>
      <c r="D49" s="40" t="s">
        <v>49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50</v>
      </c>
      <c r="AI49" s="41"/>
      <c r="AJ49" s="41"/>
      <c r="AK49" s="41"/>
      <c r="AL49" s="41"/>
      <c r="AM49" s="41"/>
      <c r="AN49" s="41"/>
      <c r="AO49" s="41"/>
      <c r="AR49" s="31"/>
    </row>
    <row r="50" spans="2:44" ht="11.25">
      <c r="B50" s="19"/>
      <c r="AR50" s="19"/>
    </row>
    <row r="51" spans="2:44" ht="11.25">
      <c r="B51" s="19"/>
      <c r="AR51" s="19"/>
    </row>
    <row r="52" spans="2:44" ht="11.25">
      <c r="B52" s="19"/>
      <c r="AR52" s="19"/>
    </row>
    <row r="53" spans="2:44" ht="11.25">
      <c r="B53" s="19"/>
      <c r="AR53" s="19"/>
    </row>
    <row r="54" spans="2:44" ht="11.25">
      <c r="B54" s="19"/>
      <c r="AR54" s="19"/>
    </row>
    <row r="55" spans="2:44" ht="11.25">
      <c r="B55" s="19"/>
      <c r="AR55" s="19"/>
    </row>
    <row r="56" spans="2:44" ht="11.25">
      <c r="B56" s="19"/>
      <c r="AR56" s="19"/>
    </row>
    <row r="57" spans="2:44" ht="11.25">
      <c r="B57" s="19"/>
      <c r="AR57" s="19"/>
    </row>
    <row r="58" spans="2:44" ht="11.25">
      <c r="B58" s="19"/>
      <c r="AR58" s="19"/>
    </row>
    <row r="59" spans="2:44" ht="11.25">
      <c r="B59" s="19"/>
      <c r="AR59" s="19"/>
    </row>
    <row r="60" spans="2:44" s="1" customFormat="1" ht="12.75">
      <c r="B60" s="31"/>
      <c r="D60" s="42" t="s">
        <v>51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2" t="s">
        <v>52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2" t="s">
        <v>51</v>
      </c>
      <c r="AI60" s="33"/>
      <c r="AJ60" s="33"/>
      <c r="AK60" s="33"/>
      <c r="AL60" s="33"/>
      <c r="AM60" s="42" t="s">
        <v>52</v>
      </c>
      <c r="AN60" s="33"/>
      <c r="AO60" s="33"/>
      <c r="AR60" s="31"/>
    </row>
    <row r="61" spans="2:44" ht="11.25">
      <c r="B61" s="19"/>
      <c r="AR61" s="19"/>
    </row>
    <row r="62" spans="2:44" ht="11.25">
      <c r="B62" s="19"/>
      <c r="AR62" s="19"/>
    </row>
    <row r="63" spans="2:44" ht="11.25">
      <c r="B63" s="19"/>
      <c r="AR63" s="19"/>
    </row>
    <row r="64" spans="2:44" s="1" customFormat="1" ht="12.75">
      <c r="B64" s="31"/>
      <c r="D64" s="40" t="s">
        <v>53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0" t="s">
        <v>54</v>
      </c>
      <c r="AI64" s="41"/>
      <c r="AJ64" s="41"/>
      <c r="AK64" s="41"/>
      <c r="AL64" s="41"/>
      <c r="AM64" s="41"/>
      <c r="AN64" s="41"/>
      <c r="AO64" s="41"/>
      <c r="AR64" s="31"/>
    </row>
    <row r="65" spans="2:44" ht="11.25">
      <c r="B65" s="19"/>
      <c r="AR65" s="19"/>
    </row>
    <row r="66" spans="2:44" ht="11.25">
      <c r="B66" s="19"/>
      <c r="AR66" s="19"/>
    </row>
    <row r="67" spans="2:44" ht="11.25">
      <c r="B67" s="19"/>
      <c r="AR67" s="19"/>
    </row>
    <row r="68" spans="2:44" ht="11.25">
      <c r="B68" s="19"/>
      <c r="AR68" s="19"/>
    </row>
    <row r="69" spans="2:44" ht="11.25">
      <c r="B69" s="19"/>
      <c r="AR69" s="19"/>
    </row>
    <row r="70" spans="2:44" ht="11.25">
      <c r="B70" s="19"/>
      <c r="AR70" s="19"/>
    </row>
    <row r="71" spans="2:44" ht="11.25">
      <c r="B71" s="19"/>
      <c r="AR71" s="19"/>
    </row>
    <row r="72" spans="2:44" ht="11.25">
      <c r="B72" s="19"/>
      <c r="AR72" s="19"/>
    </row>
    <row r="73" spans="2:44" ht="11.25">
      <c r="B73" s="19"/>
      <c r="AR73" s="19"/>
    </row>
    <row r="74" spans="2:44" ht="11.25">
      <c r="B74" s="19"/>
      <c r="AR74" s="19"/>
    </row>
    <row r="75" spans="2:44" s="1" customFormat="1" ht="12.75">
      <c r="B75" s="31"/>
      <c r="D75" s="42" t="s">
        <v>51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2" t="s">
        <v>52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2" t="s">
        <v>51</v>
      </c>
      <c r="AI75" s="33"/>
      <c r="AJ75" s="33"/>
      <c r="AK75" s="33"/>
      <c r="AL75" s="33"/>
      <c r="AM75" s="42" t="s">
        <v>52</v>
      </c>
      <c r="AN75" s="33"/>
      <c r="AO75" s="33"/>
      <c r="AR75" s="31"/>
    </row>
    <row r="76" spans="2:44" s="1" customFormat="1" ht="11.25">
      <c r="B76" s="31"/>
      <c r="AR76" s="31"/>
    </row>
    <row r="77" spans="2:44" s="1" customFormat="1" ht="6.9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31"/>
    </row>
    <row r="81" spans="1:91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31"/>
    </row>
    <row r="82" spans="1:91" s="1" customFormat="1" ht="24.95" customHeight="1">
      <c r="B82" s="31"/>
      <c r="C82" s="20" t="s">
        <v>55</v>
      </c>
      <c r="AR82" s="31"/>
    </row>
    <row r="83" spans="1:91" s="1" customFormat="1" ht="6.95" customHeight="1">
      <c r="B83" s="31"/>
      <c r="AR83" s="31"/>
    </row>
    <row r="84" spans="1:91" s="3" customFormat="1" ht="12" customHeight="1">
      <c r="B84" s="47"/>
      <c r="C84" s="26" t="s">
        <v>13</v>
      </c>
      <c r="L84" s="3" t="str">
        <f>K5</f>
        <v>220424</v>
      </c>
      <c r="AR84" s="47"/>
    </row>
    <row r="85" spans="1:91" s="4" customFormat="1" ht="36.950000000000003" customHeight="1">
      <c r="B85" s="48"/>
      <c r="C85" s="49" t="s">
        <v>16</v>
      </c>
      <c r="L85" s="180" t="str">
        <f>K6</f>
        <v>Rekonstrukce komunikací Akátová, Dubová, Smrková a Borová v obci Čakovičky</v>
      </c>
      <c r="M85" s="181"/>
      <c r="N85" s="181"/>
      <c r="O85" s="181"/>
      <c r="P85" s="181"/>
      <c r="Q85" s="181"/>
      <c r="R85" s="181"/>
      <c r="S85" s="181"/>
      <c r="T85" s="181"/>
      <c r="U85" s="181"/>
      <c r="V85" s="181"/>
      <c r="W85" s="181"/>
      <c r="X85" s="181"/>
      <c r="Y85" s="181"/>
      <c r="Z85" s="181"/>
      <c r="AA85" s="181"/>
      <c r="AB85" s="181"/>
      <c r="AC85" s="181"/>
      <c r="AD85" s="181"/>
      <c r="AE85" s="181"/>
      <c r="AF85" s="181"/>
      <c r="AG85" s="181"/>
      <c r="AH85" s="181"/>
      <c r="AI85" s="181"/>
      <c r="AJ85" s="181"/>
      <c r="AK85" s="181"/>
      <c r="AL85" s="181"/>
      <c r="AM85" s="181"/>
      <c r="AN85" s="181"/>
      <c r="AO85" s="181"/>
      <c r="AR85" s="48"/>
    </row>
    <row r="86" spans="1:91" s="1" customFormat="1" ht="6.95" customHeight="1">
      <c r="B86" s="31"/>
      <c r="AR86" s="31"/>
    </row>
    <row r="87" spans="1:91" s="1" customFormat="1" ht="12" customHeight="1">
      <c r="B87" s="31"/>
      <c r="C87" s="26" t="s">
        <v>20</v>
      </c>
      <c r="L87" s="50" t="str">
        <f>IF(K8="","",K8)</f>
        <v>obec Čakovičky</v>
      </c>
      <c r="AI87" s="26" t="s">
        <v>22</v>
      </c>
      <c r="AM87" s="182" t="str">
        <f>IF(AN8= "","",AN8)</f>
        <v>24. 4. 2022</v>
      </c>
      <c r="AN87" s="182"/>
      <c r="AR87" s="31"/>
    </row>
    <row r="88" spans="1:91" s="1" customFormat="1" ht="6.95" customHeight="1">
      <c r="B88" s="31"/>
      <c r="AR88" s="31"/>
    </row>
    <row r="89" spans="1:91" s="1" customFormat="1" ht="25.7" customHeight="1">
      <c r="B89" s="31"/>
      <c r="C89" s="26" t="s">
        <v>24</v>
      </c>
      <c r="L89" s="3" t="str">
        <f>IF(E11= "","",E11)</f>
        <v>Obec Čakovičky , Kojetická 32 , 250 63 Čakovičky</v>
      </c>
      <c r="AI89" s="26" t="s">
        <v>30</v>
      </c>
      <c r="AM89" s="183" t="str">
        <f>IF(E17="","",E17)</f>
        <v>GRP geodézie a projekce, Ing. Iva Rotheová</v>
      </c>
      <c r="AN89" s="184"/>
      <c r="AO89" s="184"/>
      <c r="AP89" s="184"/>
      <c r="AR89" s="31"/>
      <c r="AS89" s="185" t="s">
        <v>56</v>
      </c>
      <c r="AT89" s="186"/>
      <c r="AU89" s="52"/>
      <c r="AV89" s="52"/>
      <c r="AW89" s="52"/>
      <c r="AX89" s="52"/>
      <c r="AY89" s="52"/>
      <c r="AZ89" s="52"/>
      <c r="BA89" s="52"/>
      <c r="BB89" s="52"/>
      <c r="BC89" s="52"/>
      <c r="BD89" s="53"/>
    </row>
    <row r="90" spans="1:91" s="1" customFormat="1" ht="15.2" customHeight="1">
      <c r="B90" s="31"/>
      <c r="C90" s="26" t="s">
        <v>28</v>
      </c>
      <c r="L90" s="3" t="str">
        <f>IF(E14= "Vyplň údaj","",E14)</f>
        <v/>
      </c>
      <c r="AI90" s="26" t="s">
        <v>33</v>
      </c>
      <c r="AM90" s="183" t="str">
        <f>IF(E20="","",E20)</f>
        <v xml:space="preserve"> </v>
      </c>
      <c r="AN90" s="184"/>
      <c r="AO90" s="184"/>
      <c r="AP90" s="184"/>
      <c r="AR90" s="31"/>
      <c r="AS90" s="187"/>
      <c r="AT90" s="188"/>
      <c r="BD90" s="55"/>
    </row>
    <row r="91" spans="1:91" s="1" customFormat="1" ht="10.9" customHeight="1">
      <c r="B91" s="31"/>
      <c r="AR91" s="31"/>
      <c r="AS91" s="187"/>
      <c r="AT91" s="188"/>
      <c r="BD91" s="55"/>
    </row>
    <row r="92" spans="1:91" s="1" customFormat="1" ht="29.25" customHeight="1">
      <c r="B92" s="31"/>
      <c r="C92" s="189" t="s">
        <v>57</v>
      </c>
      <c r="D92" s="190"/>
      <c r="E92" s="190"/>
      <c r="F92" s="190"/>
      <c r="G92" s="190"/>
      <c r="H92" s="56"/>
      <c r="I92" s="192" t="s">
        <v>58</v>
      </c>
      <c r="J92" s="190"/>
      <c r="K92" s="190"/>
      <c r="L92" s="190"/>
      <c r="M92" s="190"/>
      <c r="N92" s="190"/>
      <c r="O92" s="190"/>
      <c r="P92" s="190"/>
      <c r="Q92" s="190"/>
      <c r="R92" s="190"/>
      <c r="S92" s="190"/>
      <c r="T92" s="190"/>
      <c r="U92" s="190"/>
      <c r="V92" s="190"/>
      <c r="W92" s="190"/>
      <c r="X92" s="190"/>
      <c r="Y92" s="190"/>
      <c r="Z92" s="190"/>
      <c r="AA92" s="190"/>
      <c r="AB92" s="190"/>
      <c r="AC92" s="190"/>
      <c r="AD92" s="190"/>
      <c r="AE92" s="190"/>
      <c r="AF92" s="190"/>
      <c r="AG92" s="191" t="s">
        <v>59</v>
      </c>
      <c r="AH92" s="190"/>
      <c r="AI92" s="190"/>
      <c r="AJ92" s="190"/>
      <c r="AK92" s="190"/>
      <c r="AL92" s="190"/>
      <c r="AM92" s="190"/>
      <c r="AN92" s="192" t="s">
        <v>60</v>
      </c>
      <c r="AO92" s="190"/>
      <c r="AP92" s="193"/>
      <c r="AQ92" s="57" t="s">
        <v>61</v>
      </c>
      <c r="AR92" s="31"/>
      <c r="AS92" s="58" t="s">
        <v>62</v>
      </c>
      <c r="AT92" s="59" t="s">
        <v>63</v>
      </c>
      <c r="AU92" s="59" t="s">
        <v>64</v>
      </c>
      <c r="AV92" s="59" t="s">
        <v>65</v>
      </c>
      <c r="AW92" s="59" t="s">
        <v>66</v>
      </c>
      <c r="AX92" s="59" t="s">
        <v>67</v>
      </c>
      <c r="AY92" s="59" t="s">
        <v>68</v>
      </c>
      <c r="AZ92" s="59" t="s">
        <v>69</v>
      </c>
      <c r="BA92" s="59" t="s">
        <v>70</v>
      </c>
      <c r="BB92" s="59" t="s">
        <v>71</v>
      </c>
      <c r="BC92" s="59" t="s">
        <v>72</v>
      </c>
      <c r="BD92" s="60" t="s">
        <v>73</v>
      </c>
    </row>
    <row r="93" spans="1:91" s="1" customFormat="1" ht="10.9" customHeight="1">
      <c r="B93" s="31"/>
      <c r="AR93" s="31"/>
      <c r="AS93" s="61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3"/>
    </row>
    <row r="94" spans="1:91" s="5" customFormat="1" ht="32.450000000000003" customHeight="1">
      <c r="B94" s="62"/>
      <c r="C94" s="63" t="s">
        <v>74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197">
        <f>ROUND(SUM(AG95:AG98),2)</f>
        <v>0</v>
      </c>
      <c r="AH94" s="197"/>
      <c r="AI94" s="197"/>
      <c r="AJ94" s="197"/>
      <c r="AK94" s="197"/>
      <c r="AL94" s="197"/>
      <c r="AM94" s="197"/>
      <c r="AN94" s="198">
        <f>SUM(AG94,AT94)</f>
        <v>0</v>
      </c>
      <c r="AO94" s="198"/>
      <c r="AP94" s="198"/>
      <c r="AQ94" s="66" t="s">
        <v>1</v>
      </c>
      <c r="AR94" s="62"/>
      <c r="AS94" s="67">
        <f>ROUND(SUM(AS95:AS98),2)</f>
        <v>0</v>
      </c>
      <c r="AT94" s="68">
        <f>ROUND(SUM(AV94:AW94),2)</f>
        <v>0</v>
      </c>
      <c r="AU94" s="69">
        <f>ROUND(SUM(AU95:AU98),5)</f>
        <v>0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ROUND(SUM(AZ95:AZ98),2)</f>
        <v>0</v>
      </c>
      <c r="BA94" s="68">
        <f>ROUND(SUM(BA95:BA98),2)</f>
        <v>0</v>
      </c>
      <c r="BB94" s="68">
        <f>ROUND(SUM(BB95:BB98),2)</f>
        <v>0</v>
      </c>
      <c r="BC94" s="68">
        <f>ROUND(SUM(BC95:BC98),2)</f>
        <v>0</v>
      </c>
      <c r="BD94" s="70">
        <f>ROUND(SUM(BD95:BD98),2)</f>
        <v>0</v>
      </c>
      <c r="BS94" s="71" t="s">
        <v>75</v>
      </c>
      <c r="BT94" s="71" t="s">
        <v>76</v>
      </c>
      <c r="BU94" s="72" t="s">
        <v>77</v>
      </c>
      <c r="BV94" s="71" t="s">
        <v>78</v>
      </c>
      <c r="BW94" s="71" t="s">
        <v>5</v>
      </c>
      <c r="BX94" s="71" t="s">
        <v>79</v>
      </c>
      <c r="CL94" s="71" t="s">
        <v>1</v>
      </c>
    </row>
    <row r="95" spans="1:91" s="6" customFormat="1" ht="16.5" customHeight="1">
      <c r="A95" s="73" t="s">
        <v>80</v>
      </c>
      <c r="B95" s="74"/>
      <c r="C95" s="75"/>
      <c r="D95" s="194" t="s">
        <v>81</v>
      </c>
      <c r="E95" s="194"/>
      <c r="F95" s="194"/>
      <c r="G95" s="194"/>
      <c r="H95" s="194"/>
      <c r="I95" s="76"/>
      <c r="J95" s="194" t="s">
        <v>82</v>
      </c>
      <c r="K95" s="194"/>
      <c r="L95" s="194"/>
      <c r="M95" s="194"/>
      <c r="N95" s="194"/>
      <c r="O95" s="194"/>
      <c r="P95" s="194"/>
      <c r="Q95" s="194"/>
      <c r="R95" s="194"/>
      <c r="S95" s="194"/>
      <c r="T95" s="194"/>
      <c r="U95" s="194"/>
      <c r="V95" s="194"/>
      <c r="W95" s="194"/>
      <c r="X95" s="194"/>
      <c r="Y95" s="194"/>
      <c r="Z95" s="194"/>
      <c r="AA95" s="194"/>
      <c r="AB95" s="194"/>
      <c r="AC95" s="194"/>
      <c r="AD95" s="194"/>
      <c r="AE95" s="194"/>
      <c r="AF95" s="194"/>
      <c r="AG95" s="195">
        <f>'01 - Trasa 1 - komunikace...'!J30</f>
        <v>0</v>
      </c>
      <c r="AH95" s="196"/>
      <c r="AI95" s="196"/>
      <c r="AJ95" s="196"/>
      <c r="AK95" s="196"/>
      <c r="AL95" s="196"/>
      <c r="AM95" s="196"/>
      <c r="AN95" s="195">
        <f>SUM(AG95,AT95)</f>
        <v>0</v>
      </c>
      <c r="AO95" s="196"/>
      <c r="AP95" s="196"/>
      <c r="AQ95" s="77" t="s">
        <v>83</v>
      </c>
      <c r="AR95" s="74"/>
      <c r="AS95" s="78">
        <v>0</v>
      </c>
      <c r="AT95" s="79">
        <f>ROUND(SUM(AV95:AW95),2)</f>
        <v>0</v>
      </c>
      <c r="AU95" s="80">
        <f>'01 - Trasa 1 - komunikace...'!P127</f>
        <v>0</v>
      </c>
      <c r="AV95" s="79">
        <f>'01 - Trasa 1 - komunikace...'!J33</f>
        <v>0</v>
      </c>
      <c r="AW95" s="79">
        <f>'01 - Trasa 1 - komunikace...'!J34</f>
        <v>0</v>
      </c>
      <c r="AX95" s="79">
        <f>'01 - Trasa 1 - komunikace...'!J35</f>
        <v>0</v>
      </c>
      <c r="AY95" s="79">
        <f>'01 - Trasa 1 - komunikace...'!J36</f>
        <v>0</v>
      </c>
      <c r="AZ95" s="79">
        <f>'01 - Trasa 1 - komunikace...'!F33</f>
        <v>0</v>
      </c>
      <c r="BA95" s="79">
        <f>'01 - Trasa 1 - komunikace...'!F34</f>
        <v>0</v>
      </c>
      <c r="BB95" s="79">
        <f>'01 - Trasa 1 - komunikace...'!F35</f>
        <v>0</v>
      </c>
      <c r="BC95" s="79">
        <f>'01 - Trasa 1 - komunikace...'!F36</f>
        <v>0</v>
      </c>
      <c r="BD95" s="81">
        <f>'01 - Trasa 1 - komunikace...'!F37</f>
        <v>0</v>
      </c>
      <c r="BT95" s="82" t="s">
        <v>84</v>
      </c>
      <c r="BV95" s="82" t="s">
        <v>78</v>
      </c>
      <c r="BW95" s="82" t="s">
        <v>85</v>
      </c>
      <c r="BX95" s="82" t="s">
        <v>5</v>
      </c>
      <c r="CL95" s="82" t="s">
        <v>1</v>
      </c>
      <c r="CM95" s="82" t="s">
        <v>86</v>
      </c>
    </row>
    <row r="96" spans="1:91" s="6" customFormat="1" ht="16.5" customHeight="1">
      <c r="A96" s="73" t="s">
        <v>80</v>
      </c>
      <c r="B96" s="74"/>
      <c r="C96" s="75"/>
      <c r="D96" s="194" t="s">
        <v>87</v>
      </c>
      <c r="E96" s="194"/>
      <c r="F96" s="194"/>
      <c r="G96" s="194"/>
      <c r="H96" s="194"/>
      <c r="I96" s="76"/>
      <c r="J96" s="194" t="s">
        <v>88</v>
      </c>
      <c r="K96" s="194"/>
      <c r="L96" s="194"/>
      <c r="M96" s="194"/>
      <c r="N96" s="194"/>
      <c r="O96" s="194"/>
      <c r="P96" s="194"/>
      <c r="Q96" s="194"/>
      <c r="R96" s="194"/>
      <c r="S96" s="194"/>
      <c r="T96" s="194"/>
      <c r="U96" s="194"/>
      <c r="V96" s="194"/>
      <c r="W96" s="194"/>
      <c r="X96" s="194"/>
      <c r="Y96" s="194"/>
      <c r="Z96" s="194"/>
      <c r="AA96" s="194"/>
      <c r="AB96" s="194"/>
      <c r="AC96" s="194"/>
      <c r="AD96" s="194"/>
      <c r="AE96" s="194"/>
      <c r="AF96" s="194"/>
      <c r="AG96" s="195">
        <f>'02 - Trasa 2 - komunikace...'!J30</f>
        <v>0</v>
      </c>
      <c r="AH96" s="196"/>
      <c r="AI96" s="196"/>
      <c r="AJ96" s="196"/>
      <c r="AK96" s="196"/>
      <c r="AL96" s="196"/>
      <c r="AM96" s="196"/>
      <c r="AN96" s="195">
        <f>SUM(AG96,AT96)</f>
        <v>0</v>
      </c>
      <c r="AO96" s="196"/>
      <c r="AP96" s="196"/>
      <c r="AQ96" s="77" t="s">
        <v>83</v>
      </c>
      <c r="AR96" s="74"/>
      <c r="AS96" s="78">
        <v>0</v>
      </c>
      <c r="AT96" s="79">
        <f>ROUND(SUM(AV96:AW96),2)</f>
        <v>0</v>
      </c>
      <c r="AU96" s="80">
        <f>'02 - Trasa 2 - komunikace...'!P127</f>
        <v>0</v>
      </c>
      <c r="AV96" s="79">
        <f>'02 - Trasa 2 - komunikace...'!J33</f>
        <v>0</v>
      </c>
      <c r="AW96" s="79">
        <f>'02 - Trasa 2 - komunikace...'!J34</f>
        <v>0</v>
      </c>
      <c r="AX96" s="79">
        <f>'02 - Trasa 2 - komunikace...'!J35</f>
        <v>0</v>
      </c>
      <c r="AY96" s="79">
        <f>'02 - Trasa 2 - komunikace...'!J36</f>
        <v>0</v>
      </c>
      <c r="AZ96" s="79">
        <f>'02 - Trasa 2 - komunikace...'!F33</f>
        <v>0</v>
      </c>
      <c r="BA96" s="79">
        <f>'02 - Trasa 2 - komunikace...'!F34</f>
        <v>0</v>
      </c>
      <c r="BB96" s="79">
        <f>'02 - Trasa 2 - komunikace...'!F35</f>
        <v>0</v>
      </c>
      <c r="BC96" s="79">
        <f>'02 - Trasa 2 - komunikace...'!F36</f>
        <v>0</v>
      </c>
      <c r="BD96" s="81">
        <f>'02 - Trasa 2 - komunikace...'!F37</f>
        <v>0</v>
      </c>
      <c r="BT96" s="82" t="s">
        <v>84</v>
      </c>
      <c r="BV96" s="82" t="s">
        <v>78</v>
      </c>
      <c r="BW96" s="82" t="s">
        <v>89</v>
      </c>
      <c r="BX96" s="82" t="s">
        <v>5</v>
      </c>
      <c r="CL96" s="82" t="s">
        <v>1</v>
      </c>
      <c r="CM96" s="82" t="s">
        <v>86</v>
      </c>
    </row>
    <row r="97" spans="1:91" s="6" customFormat="1" ht="16.5" customHeight="1">
      <c r="A97" s="73" t="s">
        <v>80</v>
      </c>
      <c r="B97" s="74"/>
      <c r="C97" s="75"/>
      <c r="D97" s="194" t="s">
        <v>90</v>
      </c>
      <c r="E97" s="194"/>
      <c r="F97" s="194"/>
      <c r="G97" s="194"/>
      <c r="H97" s="194"/>
      <c r="I97" s="76"/>
      <c r="J97" s="194" t="s">
        <v>91</v>
      </c>
      <c r="K97" s="194"/>
      <c r="L97" s="194"/>
      <c r="M97" s="194"/>
      <c r="N97" s="194"/>
      <c r="O97" s="194"/>
      <c r="P97" s="194"/>
      <c r="Q97" s="194"/>
      <c r="R97" s="194"/>
      <c r="S97" s="194"/>
      <c r="T97" s="194"/>
      <c r="U97" s="194"/>
      <c r="V97" s="194"/>
      <c r="W97" s="194"/>
      <c r="X97" s="194"/>
      <c r="Y97" s="194"/>
      <c r="Z97" s="194"/>
      <c r="AA97" s="194"/>
      <c r="AB97" s="194"/>
      <c r="AC97" s="194"/>
      <c r="AD97" s="194"/>
      <c r="AE97" s="194"/>
      <c r="AF97" s="194"/>
      <c r="AG97" s="195">
        <f>'03 - Trasa 3 - komunikace...'!J30</f>
        <v>0</v>
      </c>
      <c r="AH97" s="196"/>
      <c r="AI97" s="196"/>
      <c r="AJ97" s="196"/>
      <c r="AK97" s="196"/>
      <c r="AL97" s="196"/>
      <c r="AM97" s="196"/>
      <c r="AN97" s="195">
        <f>SUM(AG97,AT97)</f>
        <v>0</v>
      </c>
      <c r="AO97" s="196"/>
      <c r="AP97" s="196"/>
      <c r="AQ97" s="77" t="s">
        <v>83</v>
      </c>
      <c r="AR97" s="74"/>
      <c r="AS97" s="78">
        <v>0</v>
      </c>
      <c r="AT97" s="79">
        <f>ROUND(SUM(AV97:AW97),2)</f>
        <v>0</v>
      </c>
      <c r="AU97" s="80">
        <f>'03 - Trasa 3 - komunikace...'!P127</f>
        <v>0</v>
      </c>
      <c r="AV97" s="79">
        <f>'03 - Trasa 3 - komunikace...'!J33</f>
        <v>0</v>
      </c>
      <c r="AW97" s="79">
        <f>'03 - Trasa 3 - komunikace...'!J34</f>
        <v>0</v>
      </c>
      <c r="AX97" s="79">
        <f>'03 - Trasa 3 - komunikace...'!J35</f>
        <v>0</v>
      </c>
      <c r="AY97" s="79">
        <f>'03 - Trasa 3 - komunikace...'!J36</f>
        <v>0</v>
      </c>
      <c r="AZ97" s="79">
        <f>'03 - Trasa 3 - komunikace...'!F33</f>
        <v>0</v>
      </c>
      <c r="BA97" s="79">
        <f>'03 - Trasa 3 - komunikace...'!F34</f>
        <v>0</v>
      </c>
      <c r="BB97" s="79">
        <f>'03 - Trasa 3 - komunikace...'!F35</f>
        <v>0</v>
      </c>
      <c r="BC97" s="79">
        <f>'03 - Trasa 3 - komunikace...'!F36</f>
        <v>0</v>
      </c>
      <c r="BD97" s="81">
        <f>'03 - Trasa 3 - komunikace...'!F37</f>
        <v>0</v>
      </c>
      <c r="BT97" s="82" t="s">
        <v>84</v>
      </c>
      <c r="BV97" s="82" t="s">
        <v>78</v>
      </c>
      <c r="BW97" s="82" t="s">
        <v>92</v>
      </c>
      <c r="BX97" s="82" t="s">
        <v>5</v>
      </c>
      <c r="CL97" s="82" t="s">
        <v>1</v>
      </c>
      <c r="CM97" s="82" t="s">
        <v>86</v>
      </c>
    </row>
    <row r="98" spans="1:91" s="6" customFormat="1" ht="16.5" customHeight="1">
      <c r="A98" s="73" t="s">
        <v>80</v>
      </c>
      <c r="B98" s="74"/>
      <c r="C98" s="75"/>
      <c r="D98" s="194" t="s">
        <v>93</v>
      </c>
      <c r="E98" s="194"/>
      <c r="F98" s="194"/>
      <c r="G98" s="194"/>
      <c r="H98" s="194"/>
      <c r="I98" s="76"/>
      <c r="J98" s="194" t="s">
        <v>94</v>
      </c>
      <c r="K98" s="194"/>
      <c r="L98" s="194"/>
      <c r="M98" s="194"/>
      <c r="N98" s="194"/>
      <c r="O98" s="194"/>
      <c r="P98" s="194"/>
      <c r="Q98" s="194"/>
      <c r="R98" s="194"/>
      <c r="S98" s="194"/>
      <c r="T98" s="194"/>
      <c r="U98" s="194"/>
      <c r="V98" s="194"/>
      <c r="W98" s="194"/>
      <c r="X98" s="194"/>
      <c r="Y98" s="194"/>
      <c r="Z98" s="194"/>
      <c r="AA98" s="194"/>
      <c r="AB98" s="194"/>
      <c r="AC98" s="194"/>
      <c r="AD98" s="194"/>
      <c r="AE98" s="194"/>
      <c r="AF98" s="194"/>
      <c r="AG98" s="195">
        <f>'04 - Trasa 4 - komunikace...'!J30</f>
        <v>0</v>
      </c>
      <c r="AH98" s="196"/>
      <c r="AI98" s="196"/>
      <c r="AJ98" s="196"/>
      <c r="AK98" s="196"/>
      <c r="AL98" s="196"/>
      <c r="AM98" s="196"/>
      <c r="AN98" s="195">
        <f>SUM(AG98,AT98)</f>
        <v>0</v>
      </c>
      <c r="AO98" s="196"/>
      <c r="AP98" s="196"/>
      <c r="AQ98" s="77" t="s">
        <v>83</v>
      </c>
      <c r="AR98" s="74"/>
      <c r="AS98" s="83">
        <v>0</v>
      </c>
      <c r="AT98" s="84">
        <f>ROUND(SUM(AV98:AW98),2)</f>
        <v>0</v>
      </c>
      <c r="AU98" s="85">
        <f>'04 - Trasa 4 - komunikace...'!P127</f>
        <v>0</v>
      </c>
      <c r="AV98" s="84">
        <f>'04 - Trasa 4 - komunikace...'!J33</f>
        <v>0</v>
      </c>
      <c r="AW98" s="84">
        <f>'04 - Trasa 4 - komunikace...'!J34</f>
        <v>0</v>
      </c>
      <c r="AX98" s="84">
        <f>'04 - Trasa 4 - komunikace...'!J35</f>
        <v>0</v>
      </c>
      <c r="AY98" s="84">
        <f>'04 - Trasa 4 - komunikace...'!J36</f>
        <v>0</v>
      </c>
      <c r="AZ98" s="84">
        <f>'04 - Trasa 4 - komunikace...'!F33</f>
        <v>0</v>
      </c>
      <c r="BA98" s="84">
        <f>'04 - Trasa 4 - komunikace...'!F34</f>
        <v>0</v>
      </c>
      <c r="BB98" s="84">
        <f>'04 - Trasa 4 - komunikace...'!F35</f>
        <v>0</v>
      </c>
      <c r="BC98" s="84">
        <f>'04 - Trasa 4 - komunikace...'!F36</f>
        <v>0</v>
      </c>
      <c r="BD98" s="86">
        <f>'04 - Trasa 4 - komunikace...'!F37</f>
        <v>0</v>
      </c>
      <c r="BT98" s="82" t="s">
        <v>84</v>
      </c>
      <c r="BV98" s="82" t="s">
        <v>78</v>
      </c>
      <c r="BW98" s="82" t="s">
        <v>95</v>
      </c>
      <c r="BX98" s="82" t="s">
        <v>5</v>
      </c>
      <c r="CL98" s="82" t="s">
        <v>1</v>
      </c>
      <c r="CM98" s="82" t="s">
        <v>86</v>
      </c>
    </row>
    <row r="99" spans="1:91" s="1" customFormat="1" ht="30" customHeight="1">
      <c r="B99" s="31"/>
      <c r="AR99" s="31"/>
    </row>
    <row r="100" spans="1:91" s="1" customFormat="1" ht="6.95" customHeight="1">
      <c r="B100" s="43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31"/>
    </row>
  </sheetData>
  <sheetProtection algorithmName="SHA-512" hashValue="thPBDtiveg4dd8jyn9lCwRNwXs7vBp9kBL9APv/op1r4PrfiBWqlRCll/cPGKGXgKPxxbyOFKAwnFk/3h7MyTg==" saltValue="CqUBPL61+VcwomX62qJKD6ne8eUd6m4C4lGODCep4TV0g1j7s+harhovjYucqmRiBDbTIi4bgiL3J1QaW136cQ==" spinCount="100000" sheet="1" objects="1" scenarios="1" formatColumns="0" formatRows="0"/>
  <mergeCells count="54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98:AP98"/>
    <mergeCell ref="AG98:AM98"/>
    <mergeCell ref="D98:H98"/>
    <mergeCell ref="J98:AF98"/>
    <mergeCell ref="AG94:AM94"/>
    <mergeCell ref="AN94:AP94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L85:AO85"/>
    <mergeCell ref="AM87:AN87"/>
    <mergeCell ref="AM89:AP89"/>
    <mergeCell ref="AS89:AT91"/>
    <mergeCell ref="AM90:AP90"/>
  </mergeCells>
  <hyperlinks>
    <hyperlink ref="A95" location="'01 - Trasa 1 - komunikace...'!C2" display="/" xr:uid="{00000000-0004-0000-0000-000000000000}"/>
    <hyperlink ref="A96" location="'02 - Trasa 2 - komunikace...'!C2" display="/" xr:uid="{00000000-0004-0000-0000-000001000000}"/>
    <hyperlink ref="A97" location="'03 - Trasa 3 - komunikace...'!C2" display="/" xr:uid="{00000000-0004-0000-0000-000002000000}"/>
    <hyperlink ref="A98" location="'04 - Trasa 4 - komunikace...'!C2" display="/" xr:uid="{00000000-0004-0000-0000-000003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262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AT2" s="16" t="s">
        <v>85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86</v>
      </c>
    </row>
    <row r="4" spans="2:46" ht="24.95" customHeight="1">
      <c r="B4" s="19"/>
      <c r="D4" s="20" t="s">
        <v>96</v>
      </c>
      <c r="L4" s="19"/>
      <c r="M4" s="87" t="s">
        <v>10</v>
      </c>
      <c r="AT4" s="16" t="s">
        <v>4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26.25" customHeight="1">
      <c r="B7" s="19"/>
      <c r="E7" s="218" t="str">
        <f>'Rekapitulace stavby'!K6</f>
        <v>Rekonstrukce komunikací Akátová, Dubová, Smrková a Borová v obci Čakovičky</v>
      </c>
      <c r="F7" s="219"/>
      <c r="G7" s="219"/>
      <c r="H7" s="219"/>
      <c r="L7" s="19"/>
    </row>
    <row r="8" spans="2:46" s="1" customFormat="1" ht="12" customHeight="1">
      <c r="B8" s="31"/>
      <c r="D8" s="26" t="s">
        <v>97</v>
      </c>
      <c r="L8" s="31"/>
    </row>
    <row r="9" spans="2:46" s="1" customFormat="1" ht="16.5" customHeight="1">
      <c r="B9" s="31"/>
      <c r="E9" s="180" t="s">
        <v>98</v>
      </c>
      <c r="F9" s="220"/>
      <c r="G9" s="220"/>
      <c r="H9" s="220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26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21</v>
      </c>
      <c r="I12" s="26" t="s">
        <v>22</v>
      </c>
      <c r="J12" s="51" t="str">
        <f>'Rekapitulace stavby'!AN8</f>
        <v>24. 4. 2022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24</v>
      </c>
      <c r="I14" s="26" t="s">
        <v>25</v>
      </c>
      <c r="J14" s="24" t="s">
        <v>1</v>
      </c>
      <c r="L14" s="31"/>
    </row>
    <row r="15" spans="2:46" s="1" customFormat="1" ht="18" customHeight="1">
      <c r="B15" s="31"/>
      <c r="E15" s="24" t="s">
        <v>26</v>
      </c>
      <c r="I15" s="26" t="s">
        <v>27</v>
      </c>
      <c r="J15" s="24" t="s">
        <v>1</v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28</v>
      </c>
      <c r="I17" s="26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21" t="str">
        <f>'Rekapitulace stavby'!E14</f>
        <v>Vyplň údaj</v>
      </c>
      <c r="F18" s="202"/>
      <c r="G18" s="202"/>
      <c r="H18" s="202"/>
      <c r="I18" s="26" t="s">
        <v>27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30</v>
      </c>
      <c r="I20" s="26" t="s">
        <v>25</v>
      </c>
      <c r="J20" s="24" t="s">
        <v>1</v>
      </c>
      <c r="L20" s="31"/>
    </row>
    <row r="21" spans="2:12" s="1" customFormat="1" ht="18" customHeight="1">
      <c r="B21" s="31"/>
      <c r="E21" s="24" t="s">
        <v>31</v>
      </c>
      <c r="I21" s="26" t="s">
        <v>27</v>
      </c>
      <c r="J21" s="24" t="s">
        <v>1</v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33</v>
      </c>
      <c r="I23" s="26" t="s">
        <v>25</v>
      </c>
      <c r="J23" s="24" t="str">
        <f>IF('Rekapitulace stavby'!AN19="","",'Rekapitulace stavby'!AN19)</f>
        <v/>
      </c>
      <c r="L23" s="31"/>
    </row>
    <row r="24" spans="2:12" s="1" customFormat="1" ht="18" customHeight="1">
      <c r="B24" s="31"/>
      <c r="E24" s="24" t="str">
        <f>IF('Rekapitulace stavby'!E20="","",'Rekapitulace stavby'!E20)</f>
        <v xml:space="preserve"> </v>
      </c>
      <c r="I24" s="26" t="s">
        <v>27</v>
      </c>
      <c r="J24" s="24" t="str">
        <f>IF('Rekapitulace stavby'!AN20="","",'Rekapitulace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35</v>
      </c>
      <c r="L26" s="31"/>
    </row>
    <row r="27" spans="2:12" s="7" customFormat="1" ht="16.5" customHeight="1">
      <c r="B27" s="88"/>
      <c r="E27" s="207" t="s">
        <v>1</v>
      </c>
      <c r="F27" s="207"/>
      <c r="G27" s="207"/>
      <c r="H27" s="207"/>
      <c r="L27" s="88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89" t="s">
        <v>36</v>
      </c>
      <c r="J30" s="65">
        <f>ROUND(J127,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5" customHeight="1">
      <c r="B32" s="31"/>
      <c r="F32" s="34" t="s">
        <v>38</v>
      </c>
      <c r="I32" s="34" t="s">
        <v>37</v>
      </c>
      <c r="J32" s="34" t="s">
        <v>39</v>
      </c>
      <c r="L32" s="31"/>
    </row>
    <row r="33" spans="2:12" s="1" customFormat="1" ht="14.45" customHeight="1">
      <c r="B33" s="31"/>
      <c r="D33" s="54" t="s">
        <v>40</v>
      </c>
      <c r="E33" s="26" t="s">
        <v>41</v>
      </c>
      <c r="F33" s="90">
        <f>ROUND((SUM(BE127:BE261)),  2)</f>
        <v>0</v>
      </c>
      <c r="I33" s="91">
        <v>0.21</v>
      </c>
      <c r="J33" s="90">
        <f>ROUND(((SUM(BE127:BE261))*I33),  2)</f>
        <v>0</v>
      </c>
      <c r="L33" s="31"/>
    </row>
    <row r="34" spans="2:12" s="1" customFormat="1" ht="14.45" customHeight="1">
      <c r="B34" s="31"/>
      <c r="E34" s="26" t="s">
        <v>42</v>
      </c>
      <c r="F34" s="90">
        <f>ROUND((SUM(BF127:BF261)),  2)</f>
        <v>0</v>
      </c>
      <c r="I34" s="91">
        <v>0.15</v>
      </c>
      <c r="J34" s="90">
        <f>ROUND(((SUM(BF127:BF261))*I34),  2)</f>
        <v>0</v>
      </c>
      <c r="L34" s="31"/>
    </row>
    <row r="35" spans="2:12" s="1" customFormat="1" ht="14.45" hidden="1" customHeight="1">
      <c r="B35" s="31"/>
      <c r="E35" s="26" t="s">
        <v>43</v>
      </c>
      <c r="F35" s="90">
        <f>ROUND((SUM(BG127:BG261)),  2)</f>
        <v>0</v>
      </c>
      <c r="I35" s="91">
        <v>0.21</v>
      </c>
      <c r="J35" s="90">
        <f>0</f>
        <v>0</v>
      </c>
      <c r="L35" s="31"/>
    </row>
    <row r="36" spans="2:12" s="1" customFormat="1" ht="14.45" hidden="1" customHeight="1">
      <c r="B36" s="31"/>
      <c r="E36" s="26" t="s">
        <v>44</v>
      </c>
      <c r="F36" s="90">
        <f>ROUND((SUM(BH127:BH261)),  2)</f>
        <v>0</v>
      </c>
      <c r="I36" s="91">
        <v>0.15</v>
      </c>
      <c r="J36" s="90">
        <f>0</f>
        <v>0</v>
      </c>
      <c r="L36" s="31"/>
    </row>
    <row r="37" spans="2:12" s="1" customFormat="1" ht="14.45" hidden="1" customHeight="1">
      <c r="B37" s="31"/>
      <c r="E37" s="26" t="s">
        <v>45</v>
      </c>
      <c r="F37" s="90">
        <f>ROUND((SUM(BI127:BI261)),  2)</f>
        <v>0</v>
      </c>
      <c r="I37" s="91">
        <v>0</v>
      </c>
      <c r="J37" s="90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2"/>
      <c r="D39" s="93" t="s">
        <v>46</v>
      </c>
      <c r="E39" s="56"/>
      <c r="F39" s="56"/>
      <c r="G39" s="94" t="s">
        <v>47</v>
      </c>
      <c r="H39" s="95" t="s">
        <v>48</v>
      </c>
      <c r="I39" s="56"/>
      <c r="J39" s="96">
        <f>SUM(J30:J37)</f>
        <v>0</v>
      </c>
      <c r="K39" s="97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49</v>
      </c>
      <c r="E50" s="41"/>
      <c r="F50" s="41"/>
      <c r="G50" s="40" t="s">
        <v>50</v>
      </c>
      <c r="H50" s="41"/>
      <c r="I50" s="41"/>
      <c r="J50" s="41"/>
      <c r="K50" s="41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2" t="s">
        <v>51</v>
      </c>
      <c r="E61" s="33"/>
      <c r="F61" s="98" t="s">
        <v>52</v>
      </c>
      <c r="G61" s="42" t="s">
        <v>51</v>
      </c>
      <c r="H61" s="33"/>
      <c r="I61" s="33"/>
      <c r="J61" s="99" t="s">
        <v>52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0" t="s">
        <v>53</v>
      </c>
      <c r="E65" s="41"/>
      <c r="F65" s="41"/>
      <c r="G65" s="40" t="s">
        <v>54</v>
      </c>
      <c r="H65" s="41"/>
      <c r="I65" s="41"/>
      <c r="J65" s="41"/>
      <c r="K65" s="41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2" t="s">
        <v>51</v>
      </c>
      <c r="E76" s="33"/>
      <c r="F76" s="98" t="s">
        <v>52</v>
      </c>
      <c r="G76" s="42" t="s">
        <v>51</v>
      </c>
      <c r="H76" s="33"/>
      <c r="I76" s="33"/>
      <c r="J76" s="99" t="s">
        <v>52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5" customHeight="1">
      <c r="B82" s="31"/>
      <c r="C82" s="20" t="s">
        <v>99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26.25" customHeight="1">
      <c r="B85" s="31"/>
      <c r="E85" s="218" t="str">
        <f>E7</f>
        <v>Rekonstrukce komunikací Akátová, Dubová, Smrková a Borová v obci Čakovičky</v>
      </c>
      <c r="F85" s="219"/>
      <c r="G85" s="219"/>
      <c r="H85" s="219"/>
      <c r="L85" s="31"/>
    </row>
    <row r="86" spans="2:47" s="1" customFormat="1" ht="12" customHeight="1">
      <c r="B86" s="31"/>
      <c r="C86" s="26" t="s">
        <v>97</v>
      </c>
      <c r="L86" s="31"/>
    </row>
    <row r="87" spans="2:47" s="1" customFormat="1" ht="16.5" customHeight="1">
      <c r="B87" s="31"/>
      <c r="E87" s="180" t="str">
        <f>E9</f>
        <v>01 - Trasa 1 - komunikace  ulice Akátová</v>
      </c>
      <c r="F87" s="220"/>
      <c r="G87" s="220"/>
      <c r="H87" s="220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20</v>
      </c>
      <c r="F89" s="24" t="str">
        <f>F12</f>
        <v>obec Čakovičky</v>
      </c>
      <c r="I89" s="26" t="s">
        <v>22</v>
      </c>
      <c r="J89" s="51" t="str">
        <f>IF(J12="","",J12)</f>
        <v>24. 4. 2022</v>
      </c>
      <c r="L89" s="31"/>
    </row>
    <row r="90" spans="2:47" s="1" customFormat="1" ht="6.95" customHeight="1">
      <c r="B90" s="31"/>
      <c r="L90" s="31"/>
    </row>
    <row r="91" spans="2:47" s="1" customFormat="1" ht="40.15" customHeight="1">
      <c r="B91" s="31"/>
      <c r="C91" s="26" t="s">
        <v>24</v>
      </c>
      <c r="F91" s="24" t="str">
        <f>E15</f>
        <v>Obec Čakovičky , Kojetická 32 , 250 63 Čakovičky</v>
      </c>
      <c r="I91" s="26" t="s">
        <v>30</v>
      </c>
      <c r="J91" s="29" t="str">
        <f>E21</f>
        <v>GRP geodézie a projekce, Ing. Iva Rotheová</v>
      </c>
      <c r="L91" s="31"/>
    </row>
    <row r="92" spans="2:47" s="1" customFormat="1" ht="15.2" customHeight="1">
      <c r="B92" s="31"/>
      <c r="C92" s="26" t="s">
        <v>28</v>
      </c>
      <c r="F92" s="24" t="str">
        <f>IF(E18="","",E18)</f>
        <v>Vyplň údaj</v>
      </c>
      <c r="I92" s="26" t="s">
        <v>33</v>
      </c>
      <c r="J92" s="29" t="str">
        <f>E24</f>
        <v xml:space="preserve"> 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0" t="s">
        <v>100</v>
      </c>
      <c r="D94" s="92"/>
      <c r="E94" s="92"/>
      <c r="F94" s="92"/>
      <c r="G94" s="92"/>
      <c r="H94" s="92"/>
      <c r="I94" s="92"/>
      <c r="J94" s="101" t="s">
        <v>101</v>
      </c>
      <c r="K94" s="92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2" t="s">
        <v>102</v>
      </c>
      <c r="J96" s="65">
        <f>J127</f>
        <v>0</v>
      </c>
      <c r="L96" s="31"/>
      <c r="AU96" s="16" t="s">
        <v>103</v>
      </c>
    </row>
    <row r="97" spans="2:12" s="8" customFormat="1" ht="24.95" customHeight="1">
      <c r="B97" s="103"/>
      <c r="D97" s="104" t="s">
        <v>104</v>
      </c>
      <c r="E97" s="105"/>
      <c r="F97" s="105"/>
      <c r="G97" s="105"/>
      <c r="H97" s="105"/>
      <c r="I97" s="105"/>
      <c r="J97" s="106">
        <f>J128</f>
        <v>0</v>
      </c>
      <c r="L97" s="103"/>
    </row>
    <row r="98" spans="2:12" s="9" customFormat="1" ht="19.899999999999999" customHeight="1">
      <c r="B98" s="107"/>
      <c r="D98" s="108" t="s">
        <v>105</v>
      </c>
      <c r="E98" s="109"/>
      <c r="F98" s="109"/>
      <c r="G98" s="109"/>
      <c r="H98" s="109"/>
      <c r="I98" s="109"/>
      <c r="J98" s="110">
        <f>J129</f>
        <v>0</v>
      </c>
      <c r="L98" s="107"/>
    </row>
    <row r="99" spans="2:12" s="9" customFormat="1" ht="19.899999999999999" customHeight="1">
      <c r="B99" s="107"/>
      <c r="D99" s="108" t="s">
        <v>106</v>
      </c>
      <c r="E99" s="109"/>
      <c r="F99" s="109"/>
      <c r="G99" s="109"/>
      <c r="H99" s="109"/>
      <c r="I99" s="109"/>
      <c r="J99" s="110">
        <f>J159</f>
        <v>0</v>
      </c>
      <c r="L99" s="107"/>
    </row>
    <row r="100" spans="2:12" s="9" customFormat="1" ht="19.899999999999999" customHeight="1">
      <c r="B100" s="107"/>
      <c r="D100" s="108" t="s">
        <v>107</v>
      </c>
      <c r="E100" s="109"/>
      <c r="F100" s="109"/>
      <c r="G100" s="109"/>
      <c r="H100" s="109"/>
      <c r="I100" s="109"/>
      <c r="J100" s="110">
        <f>J166</f>
        <v>0</v>
      </c>
      <c r="L100" s="107"/>
    </row>
    <row r="101" spans="2:12" s="9" customFormat="1" ht="19.899999999999999" customHeight="1">
      <c r="B101" s="107"/>
      <c r="D101" s="108" t="s">
        <v>108</v>
      </c>
      <c r="E101" s="109"/>
      <c r="F101" s="109"/>
      <c r="G101" s="109"/>
      <c r="H101" s="109"/>
      <c r="I101" s="109"/>
      <c r="J101" s="110">
        <f>J196</f>
        <v>0</v>
      </c>
      <c r="L101" s="107"/>
    </row>
    <row r="102" spans="2:12" s="9" customFormat="1" ht="19.899999999999999" customHeight="1">
      <c r="B102" s="107"/>
      <c r="D102" s="108" t="s">
        <v>109</v>
      </c>
      <c r="E102" s="109"/>
      <c r="F102" s="109"/>
      <c r="G102" s="109"/>
      <c r="H102" s="109"/>
      <c r="I102" s="109"/>
      <c r="J102" s="110">
        <f>J216</f>
        <v>0</v>
      </c>
      <c r="L102" s="107"/>
    </row>
    <row r="103" spans="2:12" s="9" customFormat="1" ht="19.899999999999999" customHeight="1">
      <c r="B103" s="107"/>
      <c r="D103" s="108" t="s">
        <v>110</v>
      </c>
      <c r="E103" s="109"/>
      <c r="F103" s="109"/>
      <c r="G103" s="109"/>
      <c r="H103" s="109"/>
      <c r="I103" s="109"/>
      <c r="J103" s="110">
        <f>J244</f>
        <v>0</v>
      </c>
      <c r="L103" s="107"/>
    </row>
    <row r="104" spans="2:12" s="9" customFormat="1" ht="19.899999999999999" customHeight="1">
      <c r="B104" s="107"/>
      <c r="D104" s="108" t="s">
        <v>111</v>
      </c>
      <c r="E104" s="109"/>
      <c r="F104" s="109"/>
      <c r="G104" s="109"/>
      <c r="H104" s="109"/>
      <c r="I104" s="109"/>
      <c r="J104" s="110">
        <f>J254</f>
        <v>0</v>
      </c>
      <c r="L104" s="107"/>
    </row>
    <row r="105" spans="2:12" s="8" customFormat="1" ht="24.95" customHeight="1">
      <c r="B105" s="103"/>
      <c r="D105" s="104" t="s">
        <v>112</v>
      </c>
      <c r="E105" s="105"/>
      <c r="F105" s="105"/>
      <c r="G105" s="105"/>
      <c r="H105" s="105"/>
      <c r="I105" s="105"/>
      <c r="J105" s="106">
        <f>J256</f>
        <v>0</v>
      </c>
      <c r="L105" s="103"/>
    </row>
    <row r="106" spans="2:12" s="9" customFormat="1" ht="19.899999999999999" customHeight="1">
      <c r="B106" s="107"/>
      <c r="D106" s="108" t="s">
        <v>113</v>
      </c>
      <c r="E106" s="109"/>
      <c r="F106" s="109"/>
      <c r="G106" s="109"/>
      <c r="H106" s="109"/>
      <c r="I106" s="109"/>
      <c r="J106" s="110">
        <f>J257</f>
        <v>0</v>
      </c>
      <c r="L106" s="107"/>
    </row>
    <row r="107" spans="2:12" s="9" customFormat="1" ht="19.899999999999999" customHeight="1">
      <c r="B107" s="107"/>
      <c r="D107" s="108" t="s">
        <v>114</v>
      </c>
      <c r="E107" s="109"/>
      <c r="F107" s="109"/>
      <c r="G107" s="109"/>
      <c r="H107" s="109"/>
      <c r="I107" s="109"/>
      <c r="J107" s="110">
        <f>J260</f>
        <v>0</v>
      </c>
      <c r="L107" s="107"/>
    </row>
    <row r="108" spans="2:12" s="1" customFormat="1" ht="21.75" customHeight="1">
      <c r="B108" s="31"/>
      <c r="L108" s="31"/>
    </row>
    <row r="109" spans="2:12" s="1" customFormat="1" ht="6.95" customHeight="1"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31"/>
    </row>
    <row r="113" spans="2:63" s="1" customFormat="1" ht="6.95" customHeight="1">
      <c r="B113" s="45"/>
      <c r="C113" s="46"/>
      <c r="D113" s="46"/>
      <c r="E113" s="46"/>
      <c r="F113" s="46"/>
      <c r="G113" s="46"/>
      <c r="H113" s="46"/>
      <c r="I113" s="46"/>
      <c r="J113" s="46"/>
      <c r="K113" s="46"/>
      <c r="L113" s="31"/>
    </row>
    <row r="114" spans="2:63" s="1" customFormat="1" ht="24.95" customHeight="1">
      <c r="B114" s="31"/>
      <c r="C114" s="20" t="s">
        <v>115</v>
      </c>
      <c r="L114" s="31"/>
    </row>
    <row r="115" spans="2:63" s="1" customFormat="1" ht="6.95" customHeight="1">
      <c r="B115" s="31"/>
      <c r="L115" s="31"/>
    </row>
    <row r="116" spans="2:63" s="1" customFormat="1" ht="12" customHeight="1">
      <c r="B116" s="31"/>
      <c r="C116" s="26" t="s">
        <v>16</v>
      </c>
      <c r="L116" s="31"/>
    </row>
    <row r="117" spans="2:63" s="1" customFormat="1" ht="26.25" customHeight="1">
      <c r="B117" s="31"/>
      <c r="E117" s="218" t="str">
        <f>E7</f>
        <v>Rekonstrukce komunikací Akátová, Dubová, Smrková a Borová v obci Čakovičky</v>
      </c>
      <c r="F117" s="219"/>
      <c r="G117" s="219"/>
      <c r="H117" s="219"/>
      <c r="L117" s="31"/>
    </row>
    <row r="118" spans="2:63" s="1" customFormat="1" ht="12" customHeight="1">
      <c r="B118" s="31"/>
      <c r="C118" s="26" t="s">
        <v>97</v>
      </c>
      <c r="L118" s="31"/>
    </row>
    <row r="119" spans="2:63" s="1" customFormat="1" ht="16.5" customHeight="1">
      <c r="B119" s="31"/>
      <c r="E119" s="180" t="str">
        <f>E9</f>
        <v>01 - Trasa 1 - komunikace  ulice Akátová</v>
      </c>
      <c r="F119" s="220"/>
      <c r="G119" s="220"/>
      <c r="H119" s="220"/>
      <c r="L119" s="31"/>
    </row>
    <row r="120" spans="2:63" s="1" customFormat="1" ht="6.95" customHeight="1">
      <c r="B120" s="31"/>
      <c r="L120" s="31"/>
    </row>
    <row r="121" spans="2:63" s="1" customFormat="1" ht="12" customHeight="1">
      <c r="B121" s="31"/>
      <c r="C121" s="26" t="s">
        <v>20</v>
      </c>
      <c r="F121" s="24" t="str">
        <f>F12</f>
        <v>obec Čakovičky</v>
      </c>
      <c r="I121" s="26" t="s">
        <v>22</v>
      </c>
      <c r="J121" s="51" t="str">
        <f>IF(J12="","",J12)</f>
        <v>24. 4. 2022</v>
      </c>
      <c r="L121" s="31"/>
    </row>
    <row r="122" spans="2:63" s="1" customFormat="1" ht="6.95" customHeight="1">
      <c r="B122" s="31"/>
      <c r="L122" s="31"/>
    </row>
    <row r="123" spans="2:63" s="1" customFormat="1" ht="40.15" customHeight="1">
      <c r="B123" s="31"/>
      <c r="C123" s="26" t="s">
        <v>24</v>
      </c>
      <c r="F123" s="24" t="str">
        <f>E15</f>
        <v>Obec Čakovičky , Kojetická 32 , 250 63 Čakovičky</v>
      </c>
      <c r="I123" s="26" t="s">
        <v>30</v>
      </c>
      <c r="J123" s="29" t="str">
        <f>E21</f>
        <v>GRP geodézie a projekce, Ing. Iva Rotheová</v>
      </c>
      <c r="L123" s="31"/>
    </row>
    <row r="124" spans="2:63" s="1" customFormat="1" ht="15.2" customHeight="1">
      <c r="B124" s="31"/>
      <c r="C124" s="26" t="s">
        <v>28</v>
      </c>
      <c r="F124" s="24" t="str">
        <f>IF(E18="","",E18)</f>
        <v>Vyplň údaj</v>
      </c>
      <c r="I124" s="26" t="s">
        <v>33</v>
      </c>
      <c r="J124" s="29" t="str">
        <f>E24</f>
        <v xml:space="preserve"> </v>
      </c>
      <c r="L124" s="31"/>
    </row>
    <row r="125" spans="2:63" s="1" customFormat="1" ht="10.35" customHeight="1">
      <c r="B125" s="31"/>
      <c r="L125" s="31"/>
    </row>
    <row r="126" spans="2:63" s="10" customFormat="1" ht="29.25" customHeight="1">
      <c r="B126" s="111"/>
      <c r="C126" s="112" t="s">
        <v>116</v>
      </c>
      <c r="D126" s="113" t="s">
        <v>61</v>
      </c>
      <c r="E126" s="113" t="s">
        <v>57</v>
      </c>
      <c r="F126" s="113" t="s">
        <v>58</v>
      </c>
      <c r="G126" s="113" t="s">
        <v>117</v>
      </c>
      <c r="H126" s="113" t="s">
        <v>118</v>
      </c>
      <c r="I126" s="113" t="s">
        <v>119</v>
      </c>
      <c r="J126" s="113" t="s">
        <v>101</v>
      </c>
      <c r="K126" s="114" t="s">
        <v>120</v>
      </c>
      <c r="L126" s="111"/>
      <c r="M126" s="58" t="s">
        <v>1</v>
      </c>
      <c r="N126" s="59" t="s">
        <v>40</v>
      </c>
      <c r="O126" s="59" t="s">
        <v>121</v>
      </c>
      <c r="P126" s="59" t="s">
        <v>122</v>
      </c>
      <c r="Q126" s="59" t="s">
        <v>123</v>
      </c>
      <c r="R126" s="59" t="s">
        <v>124</v>
      </c>
      <c r="S126" s="59" t="s">
        <v>125</v>
      </c>
      <c r="T126" s="60" t="s">
        <v>126</v>
      </c>
    </row>
    <row r="127" spans="2:63" s="1" customFormat="1" ht="22.9" customHeight="1">
      <c r="B127" s="31"/>
      <c r="C127" s="63" t="s">
        <v>127</v>
      </c>
      <c r="J127" s="115">
        <f>BK127</f>
        <v>0</v>
      </c>
      <c r="L127" s="31"/>
      <c r="M127" s="61"/>
      <c r="N127" s="52"/>
      <c r="O127" s="52"/>
      <c r="P127" s="116">
        <f>P128+P256</f>
        <v>0</v>
      </c>
      <c r="Q127" s="52"/>
      <c r="R127" s="116">
        <f>R128+R256</f>
        <v>450.82510260000004</v>
      </c>
      <c r="S127" s="52"/>
      <c r="T127" s="117">
        <f>T128+T256</f>
        <v>194.3185</v>
      </c>
      <c r="AT127" s="16" t="s">
        <v>75</v>
      </c>
      <c r="AU127" s="16" t="s">
        <v>103</v>
      </c>
      <c r="BK127" s="118">
        <f>BK128+BK256</f>
        <v>0</v>
      </c>
    </row>
    <row r="128" spans="2:63" s="11" customFormat="1" ht="25.9" customHeight="1">
      <c r="B128" s="119"/>
      <c r="D128" s="120" t="s">
        <v>75</v>
      </c>
      <c r="E128" s="121" t="s">
        <v>128</v>
      </c>
      <c r="F128" s="121" t="s">
        <v>129</v>
      </c>
      <c r="I128" s="122"/>
      <c r="J128" s="123">
        <f>BK128</f>
        <v>0</v>
      </c>
      <c r="L128" s="119"/>
      <c r="M128" s="124"/>
      <c r="P128" s="125">
        <f>P129+P159+P166+P196+P216+P244+P254</f>
        <v>0</v>
      </c>
      <c r="R128" s="125">
        <f>R129+R159+R166+R196+R216+R244+R254</f>
        <v>450.82510260000004</v>
      </c>
      <c r="T128" s="126">
        <f>T129+T159+T166+T196+T216+T244+T254</f>
        <v>194.3185</v>
      </c>
      <c r="AR128" s="120" t="s">
        <v>84</v>
      </c>
      <c r="AT128" s="127" t="s">
        <v>75</v>
      </c>
      <c r="AU128" s="127" t="s">
        <v>76</v>
      </c>
      <c r="AY128" s="120" t="s">
        <v>130</v>
      </c>
      <c r="BK128" s="128">
        <f>BK129+BK159+BK166+BK196+BK216+BK244+BK254</f>
        <v>0</v>
      </c>
    </row>
    <row r="129" spans="2:65" s="11" customFormat="1" ht="22.9" customHeight="1">
      <c r="B129" s="119"/>
      <c r="D129" s="120" t="s">
        <v>75</v>
      </c>
      <c r="E129" s="129" t="s">
        <v>84</v>
      </c>
      <c r="F129" s="129" t="s">
        <v>131</v>
      </c>
      <c r="I129" s="122"/>
      <c r="J129" s="130">
        <f>BK129</f>
        <v>0</v>
      </c>
      <c r="L129" s="119"/>
      <c r="M129" s="124"/>
      <c r="P129" s="125">
        <f>SUM(P130:P158)</f>
        <v>0</v>
      </c>
      <c r="R129" s="125">
        <f>SUM(R130:R158)</f>
        <v>93.660216000000005</v>
      </c>
      <c r="T129" s="126">
        <f>SUM(T130:T158)</f>
        <v>194.3185</v>
      </c>
      <c r="AR129" s="120" t="s">
        <v>84</v>
      </c>
      <c r="AT129" s="127" t="s">
        <v>75</v>
      </c>
      <c r="AU129" s="127" t="s">
        <v>84</v>
      </c>
      <c r="AY129" s="120" t="s">
        <v>130</v>
      </c>
      <c r="BK129" s="128">
        <f>SUM(BK130:BK158)</f>
        <v>0</v>
      </c>
    </row>
    <row r="130" spans="2:65" s="1" customFormat="1" ht="21.75" customHeight="1">
      <c r="B130" s="31"/>
      <c r="C130" s="131" t="s">
        <v>84</v>
      </c>
      <c r="D130" s="131" t="s">
        <v>132</v>
      </c>
      <c r="E130" s="132" t="s">
        <v>133</v>
      </c>
      <c r="F130" s="133" t="s">
        <v>134</v>
      </c>
      <c r="G130" s="134" t="s">
        <v>135</v>
      </c>
      <c r="H130" s="135">
        <v>68.5</v>
      </c>
      <c r="I130" s="136"/>
      <c r="J130" s="137">
        <f>ROUND(I130*H130,2)</f>
        <v>0</v>
      </c>
      <c r="K130" s="133" t="s">
        <v>136</v>
      </c>
      <c r="L130" s="31"/>
      <c r="M130" s="138" t="s">
        <v>1</v>
      </c>
      <c r="N130" s="139" t="s">
        <v>41</v>
      </c>
      <c r="P130" s="140">
        <f>O130*H130</f>
        <v>0</v>
      </c>
      <c r="Q130" s="140">
        <v>0</v>
      </c>
      <c r="R130" s="140">
        <f>Q130*H130</f>
        <v>0</v>
      </c>
      <c r="S130" s="140">
        <v>0</v>
      </c>
      <c r="T130" s="141">
        <f>S130*H130</f>
        <v>0</v>
      </c>
      <c r="AR130" s="142" t="s">
        <v>137</v>
      </c>
      <c r="AT130" s="142" t="s">
        <v>132</v>
      </c>
      <c r="AU130" s="142" t="s">
        <v>86</v>
      </c>
      <c r="AY130" s="16" t="s">
        <v>130</v>
      </c>
      <c r="BE130" s="143">
        <f>IF(N130="základní",J130,0)</f>
        <v>0</v>
      </c>
      <c r="BF130" s="143">
        <f>IF(N130="snížená",J130,0)</f>
        <v>0</v>
      </c>
      <c r="BG130" s="143">
        <f>IF(N130="zákl. přenesená",J130,0)</f>
        <v>0</v>
      </c>
      <c r="BH130" s="143">
        <f>IF(N130="sníž. přenesená",J130,0)</f>
        <v>0</v>
      </c>
      <c r="BI130" s="143">
        <f>IF(N130="nulová",J130,0)</f>
        <v>0</v>
      </c>
      <c r="BJ130" s="16" t="s">
        <v>84</v>
      </c>
      <c r="BK130" s="143">
        <f>ROUND(I130*H130,2)</f>
        <v>0</v>
      </c>
      <c r="BL130" s="16" t="s">
        <v>137</v>
      </c>
      <c r="BM130" s="142" t="s">
        <v>138</v>
      </c>
    </row>
    <row r="131" spans="2:65" s="1" customFormat="1" ht="24.2" customHeight="1">
      <c r="B131" s="31"/>
      <c r="C131" s="131" t="s">
        <v>86</v>
      </c>
      <c r="D131" s="131" t="s">
        <v>132</v>
      </c>
      <c r="E131" s="132" t="s">
        <v>139</v>
      </c>
      <c r="F131" s="133" t="s">
        <v>140</v>
      </c>
      <c r="G131" s="134" t="s">
        <v>135</v>
      </c>
      <c r="H131" s="135">
        <v>31</v>
      </c>
      <c r="I131" s="136"/>
      <c r="J131" s="137">
        <f>ROUND(I131*H131,2)</f>
        <v>0</v>
      </c>
      <c r="K131" s="133" t="s">
        <v>136</v>
      </c>
      <c r="L131" s="31"/>
      <c r="M131" s="138" t="s">
        <v>1</v>
      </c>
      <c r="N131" s="139" t="s">
        <v>41</v>
      </c>
      <c r="P131" s="140">
        <f>O131*H131</f>
        <v>0</v>
      </c>
      <c r="Q131" s="140">
        <v>0</v>
      </c>
      <c r="R131" s="140">
        <f>Q131*H131</f>
        <v>0</v>
      </c>
      <c r="S131" s="140">
        <v>0.29499999999999998</v>
      </c>
      <c r="T131" s="141">
        <f>S131*H131</f>
        <v>9.1449999999999996</v>
      </c>
      <c r="AR131" s="142" t="s">
        <v>137</v>
      </c>
      <c r="AT131" s="142" t="s">
        <v>132</v>
      </c>
      <c r="AU131" s="142" t="s">
        <v>86</v>
      </c>
      <c r="AY131" s="16" t="s">
        <v>130</v>
      </c>
      <c r="BE131" s="143">
        <f>IF(N131="základní",J131,0)</f>
        <v>0</v>
      </c>
      <c r="BF131" s="143">
        <f>IF(N131="snížená",J131,0)</f>
        <v>0</v>
      </c>
      <c r="BG131" s="143">
        <f>IF(N131="zákl. přenesená",J131,0)</f>
        <v>0</v>
      </c>
      <c r="BH131" s="143">
        <f>IF(N131="sníž. přenesená",J131,0)</f>
        <v>0</v>
      </c>
      <c r="BI131" s="143">
        <f>IF(N131="nulová",J131,0)</f>
        <v>0</v>
      </c>
      <c r="BJ131" s="16" t="s">
        <v>84</v>
      </c>
      <c r="BK131" s="143">
        <f>ROUND(I131*H131,2)</f>
        <v>0</v>
      </c>
      <c r="BL131" s="16" t="s">
        <v>137</v>
      </c>
      <c r="BM131" s="142" t="s">
        <v>141</v>
      </c>
    </row>
    <row r="132" spans="2:65" s="1" customFormat="1" ht="24.2" customHeight="1">
      <c r="B132" s="31"/>
      <c r="C132" s="131" t="s">
        <v>142</v>
      </c>
      <c r="D132" s="131" t="s">
        <v>132</v>
      </c>
      <c r="E132" s="132" t="s">
        <v>143</v>
      </c>
      <c r="F132" s="133" t="s">
        <v>144</v>
      </c>
      <c r="G132" s="134" t="s">
        <v>135</v>
      </c>
      <c r="H132" s="135">
        <v>7.8</v>
      </c>
      <c r="I132" s="136"/>
      <c r="J132" s="137">
        <f>ROUND(I132*H132,2)</f>
        <v>0</v>
      </c>
      <c r="K132" s="133" t="s">
        <v>136</v>
      </c>
      <c r="L132" s="31"/>
      <c r="M132" s="138" t="s">
        <v>1</v>
      </c>
      <c r="N132" s="139" t="s">
        <v>41</v>
      </c>
      <c r="P132" s="140">
        <f>O132*H132</f>
        <v>0</v>
      </c>
      <c r="Q132" s="140">
        <v>0</v>
      </c>
      <c r="R132" s="140">
        <f>Q132*H132</f>
        <v>0</v>
      </c>
      <c r="S132" s="140">
        <v>0.32500000000000001</v>
      </c>
      <c r="T132" s="141">
        <f>S132*H132</f>
        <v>2.5350000000000001</v>
      </c>
      <c r="AR132" s="142" t="s">
        <v>137</v>
      </c>
      <c r="AT132" s="142" t="s">
        <v>132</v>
      </c>
      <c r="AU132" s="142" t="s">
        <v>86</v>
      </c>
      <c r="AY132" s="16" t="s">
        <v>130</v>
      </c>
      <c r="BE132" s="143">
        <f>IF(N132="základní",J132,0)</f>
        <v>0</v>
      </c>
      <c r="BF132" s="143">
        <f>IF(N132="snížená",J132,0)</f>
        <v>0</v>
      </c>
      <c r="BG132" s="143">
        <f>IF(N132="zákl. přenesená",J132,0)</f>
        <v>0</v>
      </c>
      <c r="BH132" s="143">
        <f>IF(N132="sníž. přenesená",J132,0)</f>
        <v>0</v>
      </c>
      <c r="BI132" s="143">
        <f>IF(N132="nulová",J132,0)</f>
        <v>0</v>
      </c>
      <c r="BJ132" s="16" t="s">
        <v>84</v>
      </c>
      <c r="BK132" s="143">
        <f>ROUND(I132*H132,2)</f>
        <v>0</v>
      </c>
      <c r="BL132" s="16" t="s">
        <v>137</v>
      </c>
      <c r="BM132" s="142" t="s">
        <v>145</v>
      </c>
    </row>
    <row r="133" spans="2:65" s="1" customFormat="1" ht="24.2" customHeight="1">
      <c r="B133" s="31"/>
      <c r="C133" s="131" t="s">
        <v>137</v>
      </c>
      <c r="D133" s="131" t="s">
        <v>132</v>
      </c>
      <c r="E133" s="132" t="s">
        <v>146</v>
      </c>
      <c r="F133" s="133" t="s">
        <v>147</v>
      </c>
      <c r="G133" s="134" t="s">
        <v>148</v>
      </c>
      <c r="H133" s="135">
        <v>136.47</v>
      </c>
      <c r="I133" s="136"/>
      <c r="J133" s="137">
        <f>ROUND(I133*H133,2)</f>
        <v>0</v>
      </c>
      <c r="K133" s="133" t="s">
        <v>136</v>
      </c>
      <c r="L133" s="31"/>
      <c r="M133" s="138" t="s">
        <v>1</v>
      </c>
      <c r="N133" s="139" t="s">
        <v>41</v>
      </c>
      <c r="P133" s="140">
        <f>O133*H133</f>
        <v>0</v>
      </c>
      <c r="Q133" s="140">
        <v>0</v>
      </c>
      <c r="R133" s="140">
        <f>Q133*H133</f>
        <v>0</v>
      </c>
      <c r="S133" s="140">
        <v>1.3</v>
      </c>
      <c r="T133" s="141">
        <f>S133*H133</f>
        <v>177.411</v>
      </c>
      <c r="AR133" s="142" t="s">
        <v>137</v>
      </c>
      <c r="AT133" s="142" t="s">
        <v>132</v>
      </c>
      <c r="AU133" s="142" t="s">
        <v>86</v>
      </c>
      <c r="AY133" s="16" t="s">
        <v>130</v>
      </c>
      <c r="BE133" s="143">
        <f>IF(N133="základní",J133,0)</f>
        <v>0</v>
      </c>
      <c r="BF133" s="143">
        <f>IF(N133="snížená",J133,0)</f>
        <v>0</v>
      </c>
      <c r="BG133" s="143">
        <f>IF(N133="zákl. přenesená",J133,0)</f>
        <v>0</v>
      </c>
      <c r="BH133" s="143">
        <f>IF(N133="sníž. přenesená",J133,0)</f>
        <v>0</v>
      </c>
      <c r="BI133" s="143">
        <f>IF(N133="nulová",J133,0)</f>
        <v>0</v>
      </c>
      <c r="BJ133" s="16" t="s">
        <v>84</v>
      </c>
      <c r="BK133" s="143">
        <f>ROUND(I133*H133,2)</f>
        <v>0</v>
      </c>
      <c r="BL133" s="16" t="s">
        <v>137</v>
      </c>
      <c r="BM133" s="142" t="s">
        <v>149</v>
      </c>
    </row>
    <row r="134" spans="2:65" s="12" customFormat="1" ht="11.25">
      <c r="B134" s="144"/>
      <c r="D134" s="145" t="s">
        <v>150</v>
      </c>
      <c r="E134" s="146" t="s">
        <v>1</v>
      </c>
      <c r="F134" s="147" t="s">
        <v>151</v>
      </c>
      <c r="H134" s="146" t="s">
        <v>1</v>
      </c>
      <c r="I134" s="148"/>
      <c r="L134" s="144"/>
      <c r="M134" s="149"/>
      <c r="T134" s="150"/>
      <c r="AT134" s="146" t="s">
        <v>150</v>
      </c>
      <c r="AU134" s="146" t="s">
        <v>86</v>
      </c>
      <c r="AV134" s="12" t="s">
        <v>84</v>
      </c>
      <c r="AW134" s="12" t="s">
        <v>32</v>
      </c>
      <c r="AX134" s="12" t="s">
        <v>76</v>
      </c>
      <c r="AY134" s="146" t="s">
        <v>130</v>
      </c>
    </row>
    <row r="135" spans="2:65" s="13" customFormat="1" ht="11.25">
      <c r="B135" s="151"/>
      <c r="D135" s="145" t="s">
        <v>150</v>
      </c>
      <c r="E135" s="152" t="s">
        <v>1</v>
      </c>
      <c r="F135" s="153" t="s">
        <v>152</v>
      </c>
      <c r="H135" s="154">
        <v>126.87</v>
      </c>
      <c r="I135" s="155"/>
      <c r="L135" s="151"/>
      <c r="M135" s="156"/>
      <c r="T135" s="157"/>
      <c r="AT135" s="152" t="s">
        <v>150</v>
      </c>
      <c r="AU135" s="152" t="s">
        <v>86</v>
      </c>
      <c r="AV135" s="13" t="s">
        <v>86</v>
      </c>
      <c r="AW135" s="13" t="s">
        <v>32</v>
      </c>
      <c r="AX135" s="13" t="s">
        <v>76</v>
      </c>
      <c r="AY135" s="152" t="s">
        <v>130</v>
      </c>
    </row>
    <row r="136" spans="2:65" s="12" customFormat="1" ht="11.25">
      <c r="B136" s="144"/>
      <c r="D136" s="145" t="s">
        <v>150</v>
      </c>
      <c r="E136" s="146" t="s">
        <v>1</v>
      </c>
      <c r="F136" s="147" t="s">
        <v>153</v>
      </c>
      <c r="H136" s="146" t="s">
        <v>1</v>
      </c>
      <c r="I136" s="148"/>
      <c r="L136" s="144"/>
      <c r="M136" s="149"/>
      <c r="T136" s="150"/>
      <c r="AT136" s="146" t="s">
        <v>150</v>
      </c>
      <c r="AU136" s="146" t="s">
        <v>86</v>
      </c>
      <c r="AV136" s="12" t="s">
        <v>84</v>
      </c>
      <c r="AW136" s="12" t="s">
        <v>32</v>
      </c>
      <c r="AX136" s="12" t="s">
        <v>76</v>
      </c>
      <c r="AY136" s="146" t="s">
        <v>130</v>
      </c>
    </row>
    <row r="137" spans="2:65" s="13" customFormat="1" ht="11.25">
      <c r="B137" s="151"/>
      <c r="D137" s="145" t="s">
        <v>150</v>
      </c>
      <c r="E137" s="152" t="s">
        <v>1</v>
      </c>
      <c r="F137" s="153" t="s">
        <v>154</v>
      </c>
      <c r="H137" s="154">
        <v>9.6</v>
      </c>
      <c r="I137" s="155"/>
      <c r="L137" s="151"/>
      <c r="M137" s="156"/>
      <c r="T137" s="157"/>
      <c r="AT137" s="152" t="s">
        <v>150</v>
      </c>
      <c r="AU137" s="152" t="s">
        <v>86</v>
      </c>
      <c r="AV137" s="13" t="s">
        <v>86</v>
      </c>
      <c r="AW137" s="13" t="s">
        <v>32</v>
      </c>
      <c r="AX137" s="13" t="s">
        <v>76</v>
      </c>
      <c r="AY137" s="152" t="s">
        <v>130</v>
      </c>
    </row>
    <row r="138" spans="2:65" s="14" customFormat="1" ht="11.25">
      <c r="B138" s="158"/>
      <c r="D138" s="145" t="s">
        <v>150</v>
      </c>
      <c r="E138" s="159" t="s">
        <v>1</v>
      </c>
      <c r="F138" s="160" t="s">
        <v>155</v>
      </c>
      <c r="H138" s="161">
        <v>136.47</v>
      </c>
      <c r="I138" s="162"/>
      <c r="L138" s="158"/>
      <c r="M138" s="163"/>
      <c r="T138" s="164"/>
      <c r="AT138" s="159" t="s">
        <v>150</v>
      </c>
      <c r="AU138" s="159" t="s">
        <v>86</v>
      </c>
      <c r="AV138" s="14" t="s">
        <v>137</v>
      </c>
      <c r="AW138" s="14" t="s">
        <v>32</v>
      </c>
      <c r="AX138" s="14" t="s">
        <v>84</v>
      </c>
      <c r="AY138" s="159" t="s">
        <v>130</v>
      </c>
    </row>
    <row r="139" spans="2:65" s="1" customFormat="1" ht="16.5" customHeight="1">
      <c r="B139" s="31"/>
      <c r="C139" s="131" t="s">
        <v>156</v>
      </c>
      <c r="D139" s="131" t="s">
        <v>132</v>
      </c>
      <c r="E139" s="132" t="s">
        <v>157</v>
      </c>
      <c r="F139" s="133" t="s">
        <v>158</v>
      </c>
      <c r="G139" s="134" t="s">
        <v>159</v>
      </c>
      <c r="H139" s="135">
        <v>25.5</v>
      </c>
      <c r="I139" s="136"/>
      <c r="J139" s="137">
        <f>ROUND(I139*H139,2)</f>
        <v>0</v>
      </c>
      <c r="K139" s="133" t="s">
        <v>136</v>
      </c>
      <c r="L139" s="31"/>
      <c r="M139" s="138" t="s">
        <v>1</v>
      </c>
      <c r="N139" s="139" t="s">
        <v>41</v>
      </c>
      <c r="P139" s="140">
        <f>O139*H139</f>
        <v>0</v>
      </c>
      <c r="Q139" s="140">
        <v>0</v>
      </c>
      <c r="R139" s="140">
        <f>Q139*H139</f>
        <v>0</v>
      </c>
      <c r="S139" s="140">
        <v>0.20499999999999999</v>
      </c>
      <c r="T139" s="141">
        <f>S139*H139</f>
        <v>5.2275</v>
      </c>
      <c r="AR139" s="142" t="s">
        <v>137</v>
      </c>
      <c r="AT139" s="142" t="s">
        <v>132</v>
      </c>
      <c r="AU139" s="142" t="s">
        <v>86</v>
      </c>
      <c r="AY139" s="16" t="s">
        <v>130</v>
      </c>
      <c r="BE139" s="143">
        <f>IF(N139="základní",J139,0)</f>
        <v>0</v>
      </c>
      <c r="BF139" s="143">
        <f>IF(N139="snížená",J139,0)</f>
        <v>0</v>
      </c>
      <c r="BG139" s="143">
        <f>IF(N139="zákl. přenesená",J139,0)</f>
        <v>0</v>
      </c>
      <c r="BH139" s="143">
        <f>IF(N139="sníž. přenesená",J139,0)</f>
        <v>0</v>
      </c>
      <c r="BI139" s="143">
        <f>IF(N139="nulová",J139,0)</f>
        <v>0</v>
      </c>
      <c r="BJ139" s="16" t="s">
        <v>84</v>
      </c>
      <c r="BK139" s="143">
        <f>ROUND(I139*H139,2)</f>
        <v>0</v>
      </c>
      <c r="BL139" s="16" t="s">
        <v>137</v>
      </c>
      <c r="BM139" s="142" t="s">
        <v>160</v>
      </c>
    </row>
    <row r="140" spans="2:65" s="1" customFormat="1" ht="24.2" customHeight="1">
      <c r="B140" s="31"/>
      <c r="C140" s="131" t="s">
        <v>161</v>
      </c>
      <c r="D140" s="131" t="s">
        <v>132</v>
      </c>
      <c r="E140" s="132" t="s">
        <v>162</v>
      </c>
      <c r="F140" s="133" t="s">
        <v>163</v>
      </c>
      <c r="G140" s="134" t="s">
        <v>148</v>
      </c>
      <c r="H140" s="135">
        <v>29.568000000000001</v>
      </c>
      <c r="I140" s="136"/>
      <c r="J140" s="137">
        <f>ROUND(I140*H140,2)</f>
        <v>0</v>
      </c>
      <c r="K140" s="133" t="s">
        <v>136</v>
      </c>
      <c r="L140" s="31"/>
      <c r="M140" s="138" t="s">
        <v>1</v>
      </c>
      <c r="N140" s="139" t="s">
        <v>41</v>
      </c>
      <c r="P140" s="140">
        <f>O140*H140</f>
        <v>0</v>
      </c>
      <c r="Q140" s="140">
        <v>0</v>
      </c>
      <c r="R140" s="140">
        <f>Q140*H140</f>
        <v>0</v>
      </c>
      <c r="S140" s="140">
        <v>0</v>
      </c>
      <c r="T140" s="141">
        <f>S140*H140</f>
        <v>0</v>
      </c>
      <c r="AR140" s="142" t="s">
        <v>137</v>
      </c>
      <c r="AT140" s="142" t="s">
        <v>132</v>
      </c>
      <c r="AU140" s="142" t="s">
        <v>86</v>
      </c>
      <c r="AY140" s="16" t="s">
        <v>130</v>
      </c>
      <c r="BE140" s="143">
        <f>IF(N140="základní",J140,0)</f>
        <v>0</v>
      </c>
      <c r="BF140" s="143">
        <f>IF(N140="snížená",J140,0)</f>
        <v>0</v>
      </c>
      <c r="BG140" s="143">
        <f>IF(N140="zákl. přenesená",J140,0)</f>
        <v>0</v>
      </c>
      <c r="BH140" s="143">
        <f>IF(N140="sníž. přenesená",J140,0)</f>
        <v>0</v>
      </c>
      <c r="BI140" s="143">
        <f>IF(N140="nulová",J140,0)</f>
        <v>0</v>
      </c>
      <c r="BJ140" s="16" t="s">
        <v>84</v>
      </c>
      <c r="BK140" s="143">
        <f>ROUND(I140*H140,2)</f>
        <v>0</v>
      </c>
      <c r="BL140" s="16" t="s">
        <v>137</v>
      </c>
      <c r="BM140" s="142" t="s">
        <v>164</v>
      </c>
    </row>
    <row r="141" spans="2:65" s="13" customFormat="1" ht="11.25">
      <c r="B141" s="151"/>
      <c r="D141" s="145" t="s">
        <v>150</v>
      </c>
      <c r="E141" s="152" t="s">
        <v>1</v>
      </c>
      <c r="F141" s="153" t="s">
        <v>165</v>
      </c>
      <c r="H141" s="154">
        <v>29.568000000000001</v>
      </c>
      <c r="I141" s="155"/>
      <c r="L141" s="151"/>
      <c r="M141" s="156"/>
      <c r="T141" s="157"/>
      <c r="AT141" s="152" t="s">
        <v>150</v>
      </c>
      <c r="AU141" s="152" t="s">
        <v>86</v>
      </c>
      <c r="AV141" s="13" t="s">
        <v>86</v>
      </c>
      <c r="AW141" s="13" t="s">
        <v>32</v>
      </c>
      <c r="AX141" s="13" t="s">
        <v>76</v>
      </c>
      <c r="AY141" s="152" t="s">
        <v>130</v>
      </c>
    </row>
    <row r="142" spans="2:65" s="14" customFormat="1" ht="11.25">
      <c r="B142" s="158"/>
      <c r="D142" s="145" t="s">
        <v>150</v>
      </c>
      <c r="E142" s="159" t="s">
        <v>1</v>
      </c>
      <c r="F142" s="160" t="s">
        <v>155</v>
      </c>
      <c r="H142" s="161">
        <v>29.568000000000001</v>
      </c>
      <c r="I142" s="162"/>
      <c r="L142" s="158"/>
      <c r="M142" s="163"/>
      <c r="T142" s="164"/>
      <c r="AT142" s="159" t="s">
        <v>150</v>
      </c>
      <c r="AU142" s="159" t="s">
        <v>86</v>
      </c>
      <c r="AV142" s="14" t="s">
        <v>137</v>
      </c>
      <c r="AW142" s="14" t="s">
        <v>32</v>
      </c>
      <c r="AX142" s="14" t="s">
        <v>84</v>
      </c>
      <c r="AY142" s="159" t="s">
        <v>130</v>
      </c>
    </row>
    <row r="143" spans="2:65" s="1" customFormat="1" ht="37.9" customHeight="1">
      <c r="B143" s="31"/>
      <c r="C143" s="131" t="s">
        <v>166</v>
      </c>
      <c r="D143" s="131" t="s">
        <v>132</v>
      </c>
      <c r="E143" s="132" t="s">
        <v>167</v>
      </c>
      <c r="F143" s="133" t="s">
        <v>168</v>
      </c>
      <c r="G143" s="134" t="s">
        <v>148</v>
      </c>
      <c r="H143" s="135">
        <v>391.59699999999998</v>
      </c>
      <c r="I143" s="136"/>
      <c r="J143" s="137">
        <f>ROUND(I143*H143,2)</f>
        <v>0</v>
      </c>
      <c r="K143" s="133" t="s">
        <v>136</v>
      </c>
      <c r="L143" s="31"/>
      <c r="M143" s="138" t="s">
        <v>1</v>
      </c>
      <c r="N143" s="139" t="s">
        <v>41</v>
      </c>
      <c r="P143" s="140">
        <f>O143*H143</f>
        <v>0</v>
      </c>
      <c r="Q143" s="140">
        <v>0</v>
      </c>
      <c r="R143" s="140">
        <f>Q143*H143</f>
        <v>0</v>
      </c>
      <c r="S143" s="140">
        <v>0</v>
      </c>
      <c r="T143" s="141">
        <f>S143*H143</f>
        <v>0</v>
      </c>
      <c r="AR143" s="142" t="s">
        <v>137</v>
      </c>
      <c r="AT143" s="142" t="s">
        <v>132</v>
      </c>
      <c r="AU143" s="142" t="s">
        <v>86</v>
      </c>
      <c r="AY143" s="16" t="s">
        <v>130</v>
      </c>
      <c r="BE143" s="143">
        <f>IF(N143="základní",J143,0)</f>
        <v>0</v>
      </c>
      <c r="BF143" s="143">
        <f>IF(N143="snížená",J143,0)</f>
        <v>0</v>
      </c>
      <c r="BG143" s="143">
        <f>IF(N143="zákl. přenesená",J143,0)</f>
        <v>0</v>
      </c>
      <c r="BH143" s="143">
        <f>IF(N143="sníž. přenesená",J143,0)</f>
        <v>0</v>
      </c>
      <c r="BI143" s="143">
        <f>IF(N143="nulová",J143,0)</f>
        <v>0</v>
      </c>
      <c r="BJ143" s="16" t="s">
        <v>84</v>
      </c>
      <c r="BK143" s="143">
        <f>ROUND(I143*H143,2)</f>
        <v>0</v>
      </c>
      <c r="BL143" s="16" t="s">
        <v>137</v>
      </c>
      <c r="BM143" s="142" t="s">
        <v>169</v>
      </c>
    </row>
    <row r="144" spans="2:65" s="13" customFormat="1" ht="22.5">
      <c r="B144" s="151"/>
      <c r="D144" s="145" t="s">
        <v>150</v>
      </c>
      <c r="E144" s="152" t="s">
        <v>1</v>
      </c>
      <c r="F144" s="153" t="s">
        <v>170</v>
      </c>
      <c r="H144" s="154">
        <v>391.59699999999998</v>
      </c>
      <c r="I144" s="155"/>
      <c r="L144" s="151"/>
      <c r="M144" s="156"/>
      <c r="T144" s="157"/>
      <c r="AT144" s="152" t="s">
        <v>150</v>
      </c>
      <c r="AU144" s="152" t="s">
        <v>86</v>
      </c>
      <c r="AV144" s="13" t="s">
        <v>86</v>
      </c>
      <c r="AW144" s="13" t="s">
        <v>32</v>
      </c>
      <c r="AX144" s="13" t="s">
        <v>76</v>
      </c>
      <c r="AY144" s="152" t="s">
        <v>130</v>
      </c>
    </row>
    <row r="145" spans="2:65" s="14" customFormat="1" ht="11.25">
      <c r="B145" s="158"/>
      <c r="D145" s="145" t="s">
        <v>150</v>
      </c>
      <c r="E145" s="159" t="s">
        <v>1</v>
      </c>
      <c r="F145" s="160" t="s">
        <v>155</v>
      </c>
      <c r="H145" s="161">
        <v>391.59699999999998</v>
      </c>
      <c r="I145" s="162"/>
      <c r="L145" s="158"/>
      <c r="M145" s="163"/>
      <c r="T145" s="164"/>
      <c r="AT145" s="159" t="s">
        <v>150</v>
      </c>
      <c r="AU145" s="159" t="s">
        <v>86</v>
      </c>
      <c r="AV145" s="14" t="s">
        <v>137</v>
      </c>
      <c r="AW145" s="14" t="s">
        <v>32</v>
      </c>
      <c r="AX145" s="14" t="s">
        <v>84</v>
      </c>
      <c r="AY145" s="159" t="s">
        <v>130</v>
      </c>
    </row>
    <row r="146" spans="2:65" s="1" customFormat="1" ht="24.2" customHeight="1">
      <c r="B146" s="31"/>
      <c r="C146" s="131" t="s">
        <v>171</v>
      </c>
      <c r="D146" s="131" t="s">
        <v>132</v>
      </c>
      <c r="E146" s="132" t="s">
        <v>172</v>
      </c>
      <c r="F146" s="133" t="s">
        <v>173</v>
      </c>
      <c r="G146" s="134" t="s">
        <v>148</v>
      </c>
      <c r="H146" s="135">
        <v>421.16500000000002</v>
      </c>
      <c r="I146" s="136"/>
      <c r="J146" s="137">
        <f>ROUND(I146*H146,2)</f>
        <v>0</v>
      </c>
      <c r="K146" s="133" t="s">
        <v>136</v>
      </c>
      <c r="L146" s="31"/>
      <c r="M146" s="138" t="s">
        <v>1</v>
      </c>
      <c r="N146" s="139" t="s">
        <v>41</v>
      </c>
      <c r="P146" s="140">
        <f>O146*H146</f>
        <v>0</v>
      </c>
      <c r="Q146" s="140">
        <v>0</v>
      </c>
      <c r="R146" s="140">
        <f>Q146*H146</f>
        <v>0</v>
      </c>
      <c r="S146" s="140">
        <v>0</v>
      </c>
      <c r="T146" s="141">
        <f>S146*H146</f>
        <v>0</v>
      </c>
      <c r="AR146" s="142" t="s">
        <v>137</v>
      </c>
      <c r="AT146" s="142" t="s">
        <v>132</v>
      </c>
      <c r="AU146" s="142" t="s">
        <v>86</v>
      </c>
      <c r="AY146" s="16" t="s">
        <v>130</v>
      </c>
      <c r="BE146" s="143">
        <f>IF(N146="základní",J146,0)</f>
        <v>0</v>
      </c>
      <c r="BF146" s="143">
        <f>IF(N146="snížená",J146,0)</f>
        <v>0</v>
      </c>
      <c r="BG146" s="143">
        <f>IF(N146="zákl. přenesená",J146,0)</f>
        <v>0</v>
      </c>
      <c r="BH146" s="143">
        <f>IF(N146="sníž. přenesená",J146,0)</f>
        <v>0</v>
      </c>
      <c r="BI146" s="143">
        <f>IF(N146="nulová",J146,0)</f>
        <v>0</v>
      </c>
      <c r="BJ146" s="16" t="s">
        <v>84</v>
      </c>
      <c r="BK146" s="143">
        <f>ROUND(I146*H146,2)</f>
        <v>0</v>
      </c>
      <c r="BL146" s="16" t="s">
        <v>137</v>
      </c>
      <c r="BM146" s="142" t="s">
        <v>174</v>
      </c>
    </row>
    <row r="147" spans="2:65" s="1" customFormat="1" ht="37.9" customHeight="1">
      <c r="B147" s="31"/>
      <c r="C147" s="131" t="s">
        <v>175</v>
      </c>
      <c r="D147" s="131" t="s">
        <v>132</v>
      </c>
      <c r="E147" s="132" t="s">
        <v>176</v>
      </c>
      <c r="F147" s="133" t="s">
        <v>177</v>
      </c>
      <c r="G147" s="134" t="s">
        <v>148</v>
      </c>
      <c r="H147" s="135">
        <v>421.16500000000002</v>
      </c>
      <c r="I147" s="136"/>
      <c r="J147" s="137">
        <f>ROUND(I147*H147,2)</f>
        <v>0</v>
      </c>
      <c r="K147" s="133" t="s">
        <v>136</v>
      </c>
      <c r="L147" s="31"/>
      <c r="M147" s="138" t="s">
        <v>1</v>
      </c>
      <c r="N147" s="139" t="s">
        <v>41</v>
      </c>
      <c r="P147" s="140">
        <f>O147*H147</f>
        <v>0</v>
      </c>
      <c r="Q147" s="140">
        <v>0</v>
      </c>
      <c r="R147" s="140">
        <f>Q147*H147</f>
        <v>0</v>
      </c>
      <c r="S147" s="140">
        <v>0</v>
      </c>
      <c r="T147" s="141">
        <f>S147*H147</f>
        <v>0</v>
      </c>
      <c r="AR147" s="142" t="s">
        <v>137</v>
      </c>
      <c r="AT147" s="142" t="s">
        <v>132</v>
      </c>
      <c r="AU147" s="142" t="s">
        <v>86</v>
      </c>
      <c r="AY147" s="16" t="s">
        <v>130</v>
      </c>
      <c r="BE147" s="143">
        <f>IF(N147="základní",J147,0)</f>
        <v>0</v>
      </c>
      <c r="BF147" s="143">
        <f>IF(N147="snížená",J147,0)</f>
        <v>0</v>
      </c>
      <c r="BG147" s="143">
        <f>IF(N147="zákl. přenesená",J147,0)</f>
        <v>0</v>
      </c>
      <c r="BH147" s="143">
        <f>IF(N147="sníž. přenesená",J147,0)</f>
        <v>0</v>
      </c>
      <c r="BI147" s="143">
        <f>IF(N147="nulová",J147,0)</f>
        <v>0</v>
      </c>
      <c r="BJ147" s="16" t="s">
        <v>84</v>
      </c>
      <c r="BK147" s="143">
        <f>ROUND(I147*H147,2)</f>
        <v>0</v>
      </c>
      <c r="BL147" s="16" t="s">
        <v>137</v>
      </c>
      <c r="BM147" s="142" t="s">
        <v>178</v>
      </c>
    </row>
    <row r="148" spans="2:65" s="1" customFormat="1" ht="16.5" customHeight="1">
      <c r="B148" s="31"/>
      <c r="C148" s="131" t="s">
        <v>179</v>
      </c>
      <c r="D148" s="131" t="s">
        <v>132</v>
      </c>
      <c r="E148" s="132" t="s">
        <v>180</v>
      </c>
      <c r="F148" s="133" t="s">
        <v>181</v>
      </c>
      <c r="G148" s="134" t="s">
        <v>148</v>
      </c>
      <c r="H148" s="135">
        <v>421.16500000000002</v>
      </c>
      <c r="I148" s="136"/>
      <c r="J148" s="137">
        <f>ROUND(I148*H148,2)</f>
        <v>0</v>
      </c>
      <c r="K148" s="133" t="s">
        <v>136</v>
      </c>
      <c r="L148" s="31"/>
      <c r="M148" s="138" t="s">
        <v>1</v>
      </c>
      <c r="N148" s="139" t="s">
        <v>41</v>
      </c>
      <c r="P148" s="140">
        <f>O148*H148</f>
        <v>0</v>
      </c>
      <c r="Q148" s="140">
        <v>0</v>
      </c>
      <c r="R148" s="140">
        <f>Q148*H148</f>
        <v>0</v>
      </c>
      <c r="S148" s="140">
        <v>0</v>
      </c>
      <c r="T148" s="141">
        <f>S148*H148</f>
        <v>0</v>
      </c>
      <c r="AR148" s="142" t="s">
        <v>137</v>
      </c>
      <c r="AT148" s="142" t="s">
        <v>132</v>
      </c>
      <c r="AU148" s="142" t="s">
        <v>86</v>
      </c>
      <c r="AY148" s="16" t="s">
        <v>130</v>
      </c>
      <c r="BE148" s="143">
        <f>IF(N148="základní",J148,0)</f>
        <v>0</v>
      </c>
      <c r="BF148" s="143">
        <f>IF(N148="snížená",J148,0)</f>
        <v>0</v>
      </c>
      <c r="BG148" s="143">
        <f>IF(N148="zákl. přenesená",J148,0)</f>
        <v>0</v>
      </c>
      <c r="BH148" s="143">
        <f>IF(N148="sníž. přenesená",J148,0)</f>
        <v>0</v>
      </c>
      <c r="BI148" s="143">
        <f>IF(N148="nulová",J148,0)</f>
        <v>0</v>
      </c>
      <c r="BJ148" s="16" t="s">
        <v>84</v>
      </c>
      <c r="BK148" s="143">
        <f>ROUND(I148*H148,2)</f>
        <v>0</v>
      </c>
      <c r="BL148" s="16" t="s">
        <v>137</v>
      </c>
      <c r="BM148" s="142" t="s">
        <v>182</v>
      </c>
    </row>
    <row r="149" spans="2:65" s="1" customFormat="1" ht="33" customHeight="1">
      <c r="B149" s="31"/>
      <c r="C149" s="131" t="s">
        <v>183</v>
      </c>
      <c r="D149" s="131" t="s">
        <v>132</v>
      </c>
      <c r="E149" s="132" t="s">
        <v>184</v>
      </c>
      <c r="F149" s="133" t="s">
        <v>185</v>
      </c>
      <c r="G149" s="134" t="s">
        <v>135</v>
      </c>
      <c r="H149" s="135">
        <v>402.7</v>
      </c>
      <c r="I149" s="136"/>
      <c r="J149" s="137">
        <f>ROUND(I149*H149,2)</f>
        <v>0</v>
      </c>
      <c r="K149" s="133" t="s">
        <v>136</v>
      </c>
      <c r="L149" s="31"/>
      <c r="M149" s="138" t="s">
        <v>1</v>
      </c>
      <c r="N149" s="139" t="s">
        <v>41</v>
      </c>
      <c r="P149" s="140">
        <f>O149*H149</f>
        <v>0</v>
      </c>
      <c r="Q149" s="140">
        <v>0</v>
      </c>
      <c r="R149" s="140">
        <f>Q149*H149</f>
        <v>0</v>
      </c>
      <c r="S149" s="140">
        <v>0</v>
      </c>
      <c r="T149" s="141">
        <f>S149*H149</f>
        <v>0</v>
      </c>
      <c r="AR149" s="142" t="s">
        <v>137</v>
      </c>
      <c r="AT149" s="142" t="s">
        <v>132</v>
      </c>
      <c r="AU149" s="142" t="s">
        <v>86</v>
      </c>
      <c r="AY149" s="16" t="s">
        <v>130</v>
      </c>
      <c r="BE149" s="143">
        <f>IF(N149="základní",J149,0)</f>
        <v>0</v>
      </c>
      <c r="BF149" s="143">
        <f>IF(N149="snížená",J149,0)</f>
        <v>0</v>
      </c>
      <c r="BG149" s="143">
        <f>IF(N149="zákl. přenesená",J149,0)</f>
        <v>0</v>
      </c>
      <c r="BH149" s="143">
        <f>IF(N149="sníž. přenesená",J149,0)</f>
        <v>0</v>
      </c>
      <c r="BI149" s="143">
        <f>IF(N149="nulová",J149,0)</f>
        <v>0</v>
      </c>
      <c r="BJ149" s="16" t="s">
        <v>84</v>
      </c>
      <c r="BK149" s="143">
        <f>ROUND(I149*H149,2)</f>
        <v>0</v>
      </c>
      <c r="BL149" s="16" t="s">
        <v>137</v>
      </c>
      <c r="BM149" s="142" t="s">
        <v>186</v>
      </c>
    </row>
    <row r="150" spans="2:65" s="13" customFormat="1" ht="22.5">
      <c r="B150" s="151"/>
      <c r="D150" s="145" t="s">
        <v>150</v>
      </c>
      <c r="E150" s="152" t="s">
        <v>1</v>
      </c>
      <c r="F150" s="153" t="s">
        <v>187</v>
      </c>
      <c r="H150" s="154">
        <v>402.7</v>
      </c>
      <c r="I150" s="155"/>
      <c r="L150" s="151"/>
      <c r="M150" s="156"/>
      <c r="T150" s="157"/>
      <c r="AT150" s="152" t="s">
        <v>150</v>
      </c>
      <c r="AU150" s="152" t="s">
        <v>86</v>
      </c>
      <c r="AV150" s="13" t="s">
        <v>86</v>
      </c>
      <c r="AW150" s="13" t="s">
        <v>32</v>
      </c>
      <c r="AX150" s="13" t="s">
        <v>76</v>
      </c>
      <c r="AY150" s="152" t="s">
        <v>130</v>
      </c>
    </row>
    <row r="151" spans="2:65" s="14" customFormat="1" ht="11.25">
      <c r="B151" s="158"/>
      <c r="D151" s="145" t="s">
        <v>150</v>
      </c>
      <c r="E151" s="159" t="s">
        <v>1</v>
      </c>
      <c r="F151" s="160" t="s">
        <v>155</v>
      </c>
      <c r="H151" s="161">
        <v>402.7</v>
      </c>
      <c r="I151" s="162"/>
      <c r="L151" s="158"/>
      <c r="M151" s="163"/>
      <c r="T151" s="164"/>
      <c r="AT151" s="159" t="s">
        <v>150</v>
      </c>
      <c r="AU151" s="159" t="s">
        <v>86</v>
      </c>
      <c r="AV151" s="14" t="s">
        <v>137</v>
      </c>
      <c r="AW151" s="14" t="s">
        <v>32</v>
      </c>
      <c r="AX151" s="14" t="s">
        <v>84</v>
      </c>
      <c r="AY151" s="159" t="s">
        <v>130</v>
      </c>
    </row>
    <row r="152" spans="2:65" s="1" customFormat="1" ht="16.5" customHeight="1">
      <c r="B152" s="31"/>
      <c r="C152" s="165" t="s">
        <v>188</v>
      </c>
      <c r="D152" s="165" t="s">
        <v>189</v>
      </c>
      <c r="E152" s="166" t="s">
        <v>190</v>
      </c>
      <c r="F152" s="167" t="s">
        <v>191</v>
      </c>
      <c r="G152" s="168" t="s">
        <v>192</v>
      </c>
      <c r="H152" s="169">
        <v>93.628</v>
      </c>
      <c r="I152" s="170"/>
      <c r="J152" s="171">
        <f>ROUND(I152*H152,2)</f>
        <v>0</v>
      </c>
      <c r="K152" s="167" t="s">
        <v>136</v>
      </c>
      <c r="L152" s="172"/>
      <c r="M152" s="173" t="s">
        <v>1</v>
      </c>
      <c r="N152" s="174" t="s">
        <v>41</v>
      </c>
      <c r="P152" s="140">
        <f>O152*H152</f>
        <v>0</v>
      </c>
      <c r="Q152" s="140">
        <v>1</v>
      </c>
      <c r="R152" s="140">
        <f>Q152*H152</f>
        <v>93.628</v>
      </c>
      <c r="S152" s="140">
        <v>0</v>
      </c>
      <c r="T152" s="141">
        <f>S152*H152</f>
        <v>0</v>
      </c>
      <c r="AR152" s="142" t="s">
        <v>171</v>
      </c>
      <c r="AT152" s="142" t="s">
        <v>189</v>
      </c>
      <c r="AU152" s="142" t="s">
        <v>86</v>
      </c>
      <c r="AY152" s="16" t="s">
        <v>130</v>
      </c>
      <c r="BE152" s="143">
        <f>IF(N152="základní",J152,0)</f>
        <v>0</v>
      </c>
      <c r="BF152" s="143">
        <f>IF(N152="snížená",J152,0)</f>
        <v>0</v>
      </c>
      <c r="BG152" s="143">
        <f>IF(N152="zákl. přenesená",J152,0)</f>
        <v>0</v>
      </c>
      <c r="BH152" s="143">
        <f>IF(N152="sníž. přenesená",J152,0)</f>
        <v>0</v>
      </c>
      <c r="BI152" s="143">
        <f>IF(N152="nulová",J152,0)</f>
        <v>0</v>
      </c>
      <c r="BJ152" s="16" t="s">
        <v>84</v>
      </c>
      <c r="BK152" s="143">
        <f>ROUND(I152*H152,2)</f>
        <v>0</v>
      </c>
      <c r="BL152" s="16" t="s">
        <v>137</v>
      </c>
      <c r="BM152" s="142" t="s">
        <v>193</v>
      </c>
    </row>
    <row r="153" spans="2:65" s="13" customFormat="1" ht="11.25">
      <c r="B153" s="151"/>
      <c r="D153" s="145" t="s">
        <v>150</v>
      </c>
      <c r="E153" s="152" t="s">
        <v>1</v>
      </c>
      <c r="F153" s="153" t="s">
        <v>194</v>
      </c>
      <c r="H153" s="154">
        <v>93.628</v>
      </c>
      <c r="I153" s="155"/>
      <c r="L153" s="151"/>
      <c r="M153" s="156"/>
      <c r="T153" s="157"/>
      <c r="AT153" s="152" t="s">
        <v>150</v>
      </c>
      <c r="AU153" s="152" t="s">
        <v>86</v>
      </c>
      <c r="AV153" s="13" t="s">
        <v>86</v>
      </c>
      <c r="AW153" s="13" t="s">
        <v>32</v>
      </c>
      <c r="AX153" s="13" t="s">
        <v>76</v>
      </c>
      <c r="AY153" s="152" t="s">
        <v>130</v>
      </c>
    </row>
    <row r="154" spans="2:65" s="14" customFormat="1" ht="11.25">
      <c r="B154" s="158"/>
      <c r="D154" s="145" t="s">
        <v>150</v>
      </c>
      <c r="E154" s="159" t="s">
        <v>1</v>
      </c>
      <c r="F154" s="160" t="s">
        <v>155</v>
      </c>
      <c r="H154" s="161">
        <v>93.628</v>
      </c>
      <c r="I154" s="162"/>
      <c r="L154" s="158"/>
      <c r="M154" s="163"/>
      <c r="T154" s="164"/>
      <c r="AT154" s="159" t="s">
        <v>150</v>
      </c>
      <c r="AU154" s="159" t="s">
        <v>86</v>
      </c>
      <c r="AV154" s="14" t="s">
        <v>137</v>
      </c>
      <c r="AW154" s="14" t="s">
        <v>32</v>
      </c>
      <c r="AX154" s="14" t="s">
        <v>84</v>
      </c>
      <c r="AY154" s="159" t="s">
        <v>130</v>
      </c>
    </row>
    <row r="155" spans="2:65" s="1" customFormat="1" ht="24.2" customHeight="1">
      <c r="B155" s="31"/>
      <c r="C155" s="131" t="s">
        <v>195</v>
      </c>
      <c r="D155" s="131" t="s">
        <v>132</v>
      </c>
      <c r="E155" s="132" t="s">
        <v>196</v>
      </c>
      <c r="F155" s="133" t="s">
        <v>197</v>
      </c>
      <c r="G155" s="134" t="s">
        <v>135</v>
      </c>
      <c r="H155" s="135">
        <v>402.7</v>
      </c>
      <c r="I155" s="136"/>
      <c r="J155" s="137">
        <f>ROUND(I155*H155,2)</f>
        <v>0</v>
      </c>
      <c r="K155" s="133" t="s">
        <v>136</v>
      </c>
      <c r="L155" s="31"/>
      <c r="M155" s="138" t="s">
        <v>1</v>
      </c>
      <c r="N155" s="139" t="s">
        <v>41</v>
      </c>
      <c r="P155" s="140">
        <f>O155*H155</f>
        <v>0</v>
      </c>
      <c r="Q155" s="140">
        <v>0</v>
      </c>
      <c r="R155" s="140">
        <f>Q155*H155</f>
        <v>0</v>
      </c>
      <c r="S155" s="140">
        <v>0</v>
      </c>
      <c r="T155" s="141">
        <f>S155*H155</f>
        <v>0</v>
      </c>
      <c r="AR155" s="142" t="s">
        <v>137</v>
      </c>
      <c r="AT155" s="142" t="s">
        <v>132</v>
      </c>
      <c r="AU155" s="142" t="s">
        <v>86</v>
      </c>
      <c r="AY155" s="16" t="s">
        <v>130</v>
      </c>
      <c r="BE155" s="143">
        <f>IF(N155="základní",J155,0)</f>
        <v>0</v>
      </c>
      <c r="BF155" s="143">
        <f>IF(N155="snížená",J155,0)</f>
        <v>0</v>
      </c>
      <c r="BG155" s="143">
        <f>IF(N155="zákl. přenesená",J155,0)</f>
        <v>0</v>
      </c>
      <c r="BH155" s="143">
        <f>IF(N155="sníž. přenesená",J155,0)</f>
        <v>0</v>
      </c>
      <c r="BI155" s="143">
        <f>IF(N155="nulová",J155,0)</f>
        <v>0</v>
      </c>
      <c r="BJ155" s="16" t="s">
        <v>84</v>
      </c>
      <c r="BK155" s="143">
        <f>ROUND(I155*H155,2)</f>
        <v>0</v>
      </c>
      <c r="BL155" s="16" t="s">
        <v>137</v>
      </c>
      <c r="BM155" s="142" t="s">
        <v>198</v>
      </c>
    </row>
    <row r="156" spans="2:65" s="1" customFormat="1" ht="16.5" customHeight="1">
      <c r="B156" s="31"/>
      <c r="C156" s="165" t="s">
        <v>199</v>
      </c>
      <c r="D156" s="165" t="s">
        <v>189</v>
      </c>
      <c r="E156" s="166" t="s">
        <v>200</v>
      </c>
      <c r="F156" s="167" t="s">
        <v>201</v>
      </c>
      <c r="G156" s="168" t="s">
        <v>202</v>
      </c>
      <c r="H156" s="169">
        <v>32.216000000000001</v>
      </c>
      <c r="I156" s="170"/>
      <c r="J156" s="171">
        <f>ROUND(I156*H156,2)</f>
        <v>0</v>
      </c>
      <c r="K156" s="167" t="s">
        <v>136</v>
      </c>
      <c r="L156" s="172"/>
      <c r="M156" s="173" t="s">
        <v>1</v>
      </c>
      <c r="N156" s="174" t="s">
        <v>41</v>
      </c>
      <c r="P156" s="140">
        <f>O156*H156</f>
        <v>0</v>
      </c>
      <c r="Q156" s="140">
        <v>1E-3</v>
      </c>
      <c r="R156" s="140">
        <f>Q156*H156</f>
        <v>3.2216000000000002E-2</v>
      </c>
      <c r="S156" s="140">
        <v>0</v>
      </c>
      <c r="T156" s="141">
        <f>S156*H156</f>
        <v>0</v>
      </c>
      <c r="AR156" s="142" t="s">
        <v>171</v>
      </c>
      <c r="AT156" s="142" t="s">
        <v>189</v>
      </c>
      <c r="AU156" s="142" t="s">
        <v>86</v>
      </c>
      <c r="AY156" s="16" t="s">
        <v>130</v>
      </c>
      <c r="BE156" s="143">
        <f>IF(N156="základní",J156,0)</f>
        <v>0</v>
      </c>
      <c r="BF156" s="143">
        <f>IF(N156="snížená",J156,0)</f>
        <v>0</v>
      </c>
      <c r="BG156" s="143">
        <f>IF(N156="zákl. přenesená",J156,0)</f>
        <v>0</v>
      </c>
      <c r="BH156" s="143">
        <f>IF(N156="sníž. přenesená",J156,0)</f>
        <v>0</v>
      </c>
      <c r="BI156" s="143">
        <f>IF(N156="nulová",J156,0)</f>
        <v>0</v>
      </c>
      <c r="BJ156" s="16" t="s">
        <v>84</v>
      </c>
      <c r="BK156" s="143">
        <f>ROUND(I156*H156,2)</f>
        <v>0</v>
      </c>
      <c r="BL156" s="16" t="s">
        <v>137</v>
      </c>
      <c r="BM156" s="142" t="s">
        <v>203</v>
      </c>
    </row>
    <row r="157" spans="2:65" s="13" customFormat="1" ht="11.25">
      <c r="B157" s="151"/>
      <c r="D157" s="145" t="s">
        <v>150</v>
      </c>
      <c r="F157" s="153" t="s">
        <v>204</v>
      </c>
      <c r="H157" s="154">
        <v>32.216000000000001</v>
      </c>
      <c r="I157" s="155"/>
      <c r="L157" s="151"/>
      <c r="M157" s="156"/>
      <c r="T157" s="157"/>
      <c r="AT157" s="152" t="s">
        <v>150</v>
      </c>
      <c r="AU157" s="152" t="s">
        <v>86</v>
      </c>
      <c r="AV157" s="13" t="s">
        <v>86</v>
      </c>
      <c r="AW157" s="13" t="s">
        <v>4</v>
      </c>
      <c r="AX157" s="13" t="s">
        <v>84</v>
      </c>
      <c r="AY157" s="152" t="s">
        <v>130</v>
      </c>
    </row>
    <row r="158" spans="2:65" s="1" customFormat="1" ht="21.75" customHeight="1">
      <c r="B158" s="31"/>
      <c r="C158" s="131" t="s">
        <v>8</v>
      </c>
      <c r="D158" s="131" t="s">
        <v>132</v>
      </c>
      <c r="E158" s="132" t="s">
        <v>205</v>
      </c>
      <c r="F158" s="133" t="s">
        <v>206</v>
      </c>
      <c r="G158" s="134" t="s">
        <v>135</v>
      </c>
      <c r="H158" s="135">
        <v>402.7</v>
      </c>
      <c r="I158" s="136"/>
      <c r="J158" s="137">
        <f>ROUND(I158*H158,2)</f>
        <v>0</v>
      </c>
      <c r="K158" s="133" t="s">
        <v>136</v>
      </c>
      <c r="L158" s="31"/>
      <c r="M158" s="138" t="s">
        <v>1</v>
      </c>
      <c r="N158" s="139" t="s">
        <v>41</v>
      </c>
      <c r="P158" s="140">
        <f>O158*H158</f>
        <v>0</v>
      </c>
      <c r="Q158" s="140">
        <v>0</v>
      </c>
      <c r="R158" s="140">
        <f>Q158*H158</f>
        <v>0</v>
      </c>
      <c r="S158" s="140">
        <v>0</v>
      </c>
      <c r="T158" s="141">
        <f>S158*H158</f>
        <v>0</v>
      </c>
      <c r="AR158" s="142" t="s">
        <v>137</v>
      </c>
      <c r="AT158" s="142" t="s">
        <v>132</v>
      </c>
      <c r="AU158" s="142" t="s">
        <v>86</v>
      </c>
      <c r="AY158" s="16" t="s">
        <v>130</v>
      </c>
      <c r="BE158" s="143">
        <f>IF(N158="základní",J158,0)</f>
        <v>0</v>
      </c>
      <c r="BF158" s="143">
        <f>IF(N158="snížená",J158,0)</f>
        <v>0</v>
      </c>
      <c r="BG158" s="143">
        <f>IF(N158="zákl. přenesená",J158,0)</f>
        <v>0</v>
      </c>
      <c r="BH158" s="143">
        <f>IF(N158="sníž. přenesená",J158,0)</f>
        <v>0</v>
      </c>
      <c r="BI158" s="143">
        <f>IF(N158="nulová",J158,0)</f>
        <v>0</v>
      </c>
      <c r="BJ158" s="16" t="s">
        <v>84</v>
      </c>
      <c r="BK158" s="143">
        <f>ROUND(I158*H158,2)</f>
        <v>0</v>
      </c>
      <c r="BL158" s="16" t="s">
        <v>137</v>
      </c>
      <c r="BM158" s="142" t="s">
        <v>207</v>
      </c>
    </row>
    <row r="159" spans="2:65" s="11" customFormat="1" ht="22.9" customHeight="1">
      <c r="B159" s="119"/>
      <c r="D159" s="120" t="s">
        <v>75</v>
      </c>
      <c r="E159" s="129" t="s">
        <v>86</v>
      </c>
      <c r="F159" s="129" t="s">
        <v>208</v>
      </c>
      <c r="I159" s="122"/>
      <c r="J159" s="130">
        <f>BK159</f>
        <v>0</v>
      </c>
      <c r="L159" s="119"/>
      <c r="M159" s="124"/>
      <c r="P159" s="125">
        <f>SUM(P160:P165)</f>
        <v>0</v>
      </c>
      <c r="R159" s="125">
        <f>SUM(R160:R165)</f>
        <v>0</v>
      </c>
      <c r="T159" s="126">
        <f>SUM(T160:T165)</f>
        <v>0</v>
      </c>
      <c r="AR159" s="120" t="s">
        <v>84</v>
      </c>
      <c r="AT159" s="127" t="s">
        <v>75</v>
      </c>
      <c r="AU159" s="127" t="s">
        <v>84</v>
      </c>
      <c r="AY159" s="120" t="s">
        <v>130</v>
      </c>
      <c r="BK159" s="128">
        <f>SUM(BK160:BK165)</f>
        <v>0</v>
      </c>
    </row>
    <row r="160" spans="2:65" s="1" customFormat="1" ht="24.2" customHeight="1">
      <c r="B160" s="31"/>
      <c r="C160" s="131" t="s">
        <v>209</v>
      </c>
      <c r="D160" s="131" t="s">
        <v>132</v>
      </c>
      <c r="E160" s="132" t="s">
        <v>210</v>
      </c>
      <c r="F160" s="133" t="s">
        <v>211</v>
      </c>
      <c r="G160" s="134" t="s">
        <v>135</v>
      </c>
      <c r="H160" s="135">
        <v>1058.42</v>
      </c>
      <c r="I160" s="136"/>
      <c r="J160" s="137">
        <f>ROUND(I160*H160,2)</f>
        <v>0</v>
      </c>
      <c r="K160" s="133" t="s">
        <v>1</v>
      </c>
      <c r="L160" s="31"/>
      <c r="M160" s="138" t="s">
        <v>1</v>
      </c>
      <c r="N160" s="139" t="s">
        <v>41</v>
      </c>
      <c r="P160" s="140">
        <f>O160*H160</f>
        <v>0</v>
      </c>
      <c r="Q160" s="140">
        <v>0</v>
      </c>
      <c r="R160" s="140">
        <f>Q160*H160</f>
        <v>0</v>
      </c>
      <c r="S160" s="140">
        <v>0</v>
      </c>
      <c r="T160" s="141">
        <f>S160*H160</f>
        <v>0</v>
      </c>
      <c r="AR160" s="142" t="s">
        <v>137</v>
      </c>
      <c r="AT160" s="142" t="s">
        <v>132</v>
      </c>
      <c r="AU160" s="142" t="s">
        <v>86</v>
      </c>
      <c r="AY160" s="16" t="s">
        <v>130</v>
      </c>
      <c r="BE160" s="143">
        <f>IF(N160="základní",J160,0)</f>
        <v>0</v>
      </c>
      <c r="BF160" s="143">
        <f>IF(N160="snížená",J160,0)</f>
        <v>0</v>
      </c>
      <c r="BG160" s="143">
        <f>IF(N160="zákl. přenesená",J160,0)</f>
        <v>0</v>
      </c>
      <c r="BH160" s="143">
        <f>IF(N160="sníž. přenesená",J160,0)</f>
        <v>0</v>
      </c>
      <c r="BI160" s="143">
        <f>IF(N160="nulová",J160,0)</f>
        <v>0</v>
      </c>
      <c r="BJ160" s="16" t="s">
        <v>84</v>
      </c>
      <c r="BK160" s="143">
        <f>ROUND(I160*H160,2)</f>
        <v>0</v>
      </c>
      <c r="BL160" s="16" t="s">
        <v>137</v>
      </c>
      <c r="BM160" s="142" t="s">
        <v>212</v>
      </c>
    </row>
    <row r="161" spans="2:65" s="13" customFormat="1" ht="11.25">
      <c r="B161" s="151"/>
      <c r="D161" s="145" t="s">
        <v>150</v>
      </c>
      <c r="E161" s="152" t="s">
        <v>1</v>
      </c>
      <c r="F161" s="153" t="s">
        <v>213</v>
      </c>
      <c r="H161" s="154">
        <v>1058.42</v>
      </c>
      <c r="I161" s="155"/>
      <c r="L161" s="151"/>
      <c r="M161" s="156"/>
      <c r="T161" s="157"/>
      <c r="AT161" s="152" t="s">
        <v>150</v>
      </c>
      <c r="AU161" s="152" t="s">
        <v>86</v>
      </c>
      <c r="AV161" s="13" t="s">
        <v>86</v>
      </c>
      <c r="AW161" s="13" t="s">
        <v>32</v>
      </c>
      <c r="AX161" s="13" t="s">
        <v>76</v>
      </c>
      <c r="AY161" s="152" t="s">
        <v>130</v>
      </c>
    </row>
    <row r="162" spans="2:65" s="14" customFormat="1" ht="11.25">
      <c r="B162" s="158"/>
      <c r="D162" s="145" t="s">
        <v>150</v>
      </c>
      <c r="E162" s="159" t="s">
        <v>1</v>
      </c>
      <c r="F162" s="160" t="s">
        <v>155</v>
      </c>
      <c r="H162" s="161">
        <v>1058.42</v>
      </c>
      <c r="I162" s="162"/>
      <c r="L162" s="158"/>
      <c r="M162" s="163"/>
      <c r="T162" s="164"/>
      <c r="AT162" s="159" t="s">
        <v>150</v>
      </c>
      <c r="AU162" s="159" t="s">
        <v>86</v>
      </c>
      <c r="AV162" s="14" t="s">
        <v>137</v>
      </c>
      <c r="AW162" s="14" t="s">
        <v>32</v>
      </c>
      <c r="AX162" s="14" t="s">
        <v>84</v>
      </c>
      <c r="AY162" s="159" t="s">
        <v>130</v>
      </c>
    </row>
    <row r="163" spans="2:65" s="1" customFormat="1" ht="24.2" customHeight="1">
      <c r="B163" s="31"/>
      <c r="C163" s="131" t="s">
        <v>214</v>
      </c>
      <c r="D163" s="131" t="s">
        <v>132</v>
      </c>
      <c r="E163" s="132" t="s">
        <v>215</v>
      </c>
      <c r="F163" s="133" t="s">
        <v>216</v>
      </c>
      <c r="G163" s="134" t="s">
        <v>135</v>
      </c>
      <c r="H163" s="135">
        <v>4.2350000000000003</v>
      </c>
      <c r="I163" s="136"/>
      <c r="J163" s="137">
        <f>ROUND(I163*H163,2)</f>
        <v>0</v>
      </c>
      <c r="K163" s="133" t="s">
        <v>1</v>
      </c>
      <c r="L163" s="31"/>
      <c r="M163" s="138" t="s">
        <v>1</v>
      </c>
      <c r="N163" s="139" t="s">
        <v>41</v>
      </c>
      <c r="P163" s="140">
        <f>O163*H163</f>
        <v>0</v>
      </c>
      <c r="Q163" s="140">
        <v>0</v>
      </c>
      <c r="R163" s="140">
        <f>Q163*H163</f>
        <v>0</v>
      </c>
      <c r="S163" s="140">
        <v>0</v>
      </c>
      <c r="T163" s="141">
        <f>S163*H163</f>
        <v>0</v>
      </c>
      <c r="AR163" s="142" t="s">
        <v>137</v>
      </c>
      <c r="AT163" s="142" t="s">
        <v>132</v>
      </c>
      <c r="AU163" s="142" t="s">
        <v>86</v>
      </c>
      <c r="AY163" s="16" t="s">
        <v>130</v>
      </c>
      <c r="BE163" s="143">
        <f>IF(N163="základní",J163,0)</f>
        <v>0</v>
      </c>
      <c r="BF163" s="143">
        <f>IF(N163="snížená",J163,0)</f>
        <v>0</v>
      </c>
      <c r="BG163" s="143">
        <f>IF(N163="zákl. přenesená",J163,0)</f>
        <v>0</v>
      </c>
      <c r="BH163" s="143">
        <f>IF(N163="sníž. přenesená",J163,0)</f>
        <v>0</v>
      </c>
      <c r="BI163" s="143">
        <f>IF(N163="nulová",J163,0)</f>
        <v>0</v>
      </c>
      <c r="BJ163" s="16" t="s">
        <v>84</v>
      </c>
      <c r="BK163" s="143">
        <f>ROUND(I163*H163,2)</f>
        <v>0</v>
      </c>
      <c r="BL163" s="16" t="s">
        <v>137</v>
      </c>
      <c r="BM163" s="142" t="s">
        <v>217</v>
      </c>
    </row>
    <row r="164" spans="2:65" s="13" customFormat="1" ht="11.25">
      <c r="B164" s="151"/>
      <c r="D164" s="145" t="s">
        <v>150</v>
      </c>
      <c r="E164" s="152" t="s">
        <v>1</v>
      </c>
      <c r="F164" s="153" t="s">
        <v>218</v>
      </c>
      <c r="H164" s="154">
        <v>4.2350000000000003</v>
      </c>
      <c r="I164" s="155"/>
      <c r="L164" s="151"/>
      <c r="M164" s="156"/>
      <c r="T164" s="157"/>
      <c r="AT164" s="152" t="s">
        <v>150</v>
      </c>
      <c r="AU164" s="152" t="s">
        <v>86</v>
      </c>
      <c r="AV164" s="13" t="s">
        <v>86</v>
      </c>
      <c r="AW164" s="13" t="s">
        <v>32</v>
      </c>
      <c r="AX164" s="13" t="s">
        <v>76</v>
      </c>
      <c r="AY164" s="152" t="s">
        <v>130</v>
      </c>
    </row>
    <row r="165" spans="2:65" s="14" customFormat="1" ht="11.25">
      <c r="B165" s="158"/>
      <c r="D165" s="145" t="s">
        <v>150</v>
      </c>
      <c r="E165" s="159" t="s">
        <v>1</v>
      </c>
      <c r="F165" s="160" t="s">
        <v>155</v>
      </c>
      <c r="H165" s="161">
        <v>4.2350000000000003</v>
      </c>
      <c r="I165" s="162"/>
      <c r="L165" s="158"/>
      <c r="M165" s="163"/>
      <c r="T165" s="164"/>
      <c r="AT165" s="159" t="s">
        <v>150</v>
      </c>
      <c r="AU165" s="159" t="s">
        <v>86</v>
      </c>
      <c r="AV165" s="14" t="s">
        <v>137</v>
      </c>
      <c r="AW165" s="14" t="s">
        <v>32</v>
      </c>
      <c r="AX165" s="14" t="s">
        <v>84</v>
      </c>
      <c r="AY165" s="159" t="s">
        <v>130</v>
      </c>
    </row>
    <row r="166" spans="2:65" s="11" customFormat="1" ht="22.9" customHeight="1">
      <c r="B166" s="119"/>
      <c r="D166" s="120" t="s">
        <v>75</v>
      </c>
      <c r="E166" s="129" t="s">
        <v>156</v>
      </c>
      <c r="F166" s="129" t="s">
        <v>219</v>
      </c>
      <c r="I166" s="122"/>
      <c r="J166" s="130">
        <f>BK166</f>
        <v>0</v>
      </c>
      <c r="L166" s="119"/>
      <c r="M166" s="124"/>
      <c r="P166" s="125">
        <f>SUM(P167:P195)</f>
        <v>0</v>
      </c>
      <c r="R166" s="125">
        <f>SUM(R167:R195)</f>
        <v>280.92215600000003</v>
      </c>
      <c r="T166" s="126">
        <f>SUM(T167:T195)</f>
        <v>0</v>
      </c>
      <c r="AR166" s="120" t="s">
        <v>84</v>
      </c>
      <c r="AT166" s="127" t="s">
        <v>75</v>
      </c>
      <c r="AU166" s="127" t="s">
        <v>84</v>
      </c>
      <c r="AY166" s="120" t="s">
        <v>130</v>
      </c>
      <c r="BK166" s="128">
        <f>SUM(BK167:BK195)</f>
        <v>0</v>
      </c>
    </row>
    <row r="167" spans="2:65" s="1" customFormat="1" ht="24.2" customHeight="1">
      <c r="B167" s="31"/>
      <c r="C167" s="131" t="s">
        <v>220</v>
      </c>
      <c r="D167" s="131" t="s">
        <v>132</v>
      </c>
      <c r="E167" s="132" t="s">
        <v>221</v>
      </c>
      <c r="F167" s="133" t="s">
        <v>222</v>
      </c>
      <c r="G167" s="134" t="s">
        <v>135</v>
      </c>
      <c r="H167" s="135">
        <v>1845.4169999999999</v>
      </c>
      <c r="I167" s="136"/>
      <c r="J167" s="137">
        <f>ROUND(I167*H167,2)</f>
        <v>0</v>
      </c>
      <c r="K167" s="133" t="s">
        <v>136</v>
      </c>
      <c r="L167" s="31"/>
      <c r="M167" s="138" t="s">
        <v>1</v>
      </c>
      <c r="N167" s="139" t="s">
        <v>41</v>
      </c>
      <c r="P167" s="140">
        <f>O167*H167</f>
        <v>0</v>
      </c>
      <c r="Q167" s="140">
        <v>0</v>
      </c>
      <c r="R167" s="140">
        <f>Q167*H167</f>
        <v>0</v>
      </c>
      <c r="S167" s="140">
        <v>0</v>
      </c>
      <c r="T167" s="141">
        <f>S167*H167</f>
        <v>0</v>
      </c>
      <c r="AR167" s="142" t="s">
        <v>137</v>
      </c>
      <c r="AT167" s="142" t="s">
        <v>132</v>
      </c>
      <c r="AU167" s="142" t="s">
        <v>86</v>
      </c>
      <c r="AY167" s="16" t="s">
        <v>130</v>
      </c>
      <c r="BE167" s="143">
        <f>IF(N167="základní",J167,0)</f>
        <v>0</v>
      </c>
      <c r="BF167" s="143">
        <f>IF(N167="snížená",J167,0)</f>
        <v>0</v>
      </c>
      <c r="BG167" s="143">
        <f>IF(N167="zákl. přenesená",J167,0)</f>
        <v>0</v>
      </c>
      <c r="BH167" s="143">
        <f>IF(N167="sníž. přenesená",J167,0)</f>
        <v>0</v>
      </c>
      <c r="BI167" s="143">
        <f>IF(N167="nulová",J167,0)</f>
        <v>0</v>
      </c>
      <c r="BJ167" s="16" t="s">
        <v>84</v>
      </c>
      <c r="BK167" s="143">
        <f>ROUND(I167*H167,2)</f>
        <v>0</v>
      </c>
      <c r="BL167" s="16" t="s">
        <v>137</v>
      </c>
      <c r="BM167" s="142" t="s">
        <v>223</v>
      </c>
    </row>
    <row r="168" spans="2:65" s="13" customFormat="1" ht="11.25">
      <c r="B168" s="151"/>
      <c r="D168" s="145" t="s">
        <v>150</v>
      </c>
      <c r="E168" s="152" t="s">
        <v>1</v>
      </c>
      <c r="F168" s="153" t="s">
        <v>224</v>
      </c>
      <c r="H168" s="154">
        <v>1642.62</v>
      </c>
      <c r="I168" s="155"/>
      <c r="L168" s="151"/>
      <c r="M168" s="156"/>
      <c r="T168" s="157"/>
      <c r="AT168" s="152" t="s">
        <v>150</v>
      </c>
      <c r="AU168" s="152" t="s">
        <v>86</v>
      </c>
      <c r="AV168" s="13" t="s">
        <v>86</v>
      </c>
      <c r="AW168" s="13" t="s">
        <v>32</v>
      </c>
      <c r="AX168" s="13" t="s">
        <v>76</v>
      </c>
      <c r="AY168" s="152" t="s">
        <v>130</v>
      </c>
    </row>
    <row r="169" spans="2:65" s="13" customFormat="1" ht="11.25">
      <c r="B169" s="151"/>
      <c r="D169" s="145" t="s">
        <v>150</v>
      </c>
      <c r="E169" s="152" t="s">
        <v>1</v>
      </c>
      <c r="F169" s="153" t="s">
        <v>225</v>
      </c>
      <c r="H169" s="154">
        <v>198.87</v>
      </c>
      <c r="I169" s="155"/>
      <c r="L169" s="151"/>
      <c r="M169" s="156"/>
      <c r="T169" s="157"/>
      <c r="AT169" s="152" t="s">
        <v>150</v>
      </c>
      <c r="AU169" s="152" t="s">
        <v>86</v>
      </c>
      <c r="AV169" s="13" t="s">
        <v>86</v>
      </c>
      <c r="AW169" s="13" t="s">
        <v>32</v>
      </c>
      <c r="AX169" s="13" t="s">
        <v>76</v>
      </c>
      <c r="AY169" s="152" t="s">
        <v>130</v>
      </c>
    </row>
    <row r="170" spans="2:65" s="13" customFormat="1" ht="11.25">
      <c r="B170" s="151"/>
      <c r="D170" s="145" t="s">
        <v>150</v>
      </c>
      <c r="E170" s="152" t="s">
        <v>1</v>
      </c>
      <c r="F170" s="153" t="s">
        <v>226</v>
      </c>
      <c r="H170" s="154">
        <v>3.927</v>
      </c>
      <c r="I170" s="155"/>
      <c r="L170" s="151"/>
      <c r="M170" s="156"/>
      <c r="T170" s="157"/>
      <c r="AT170" s="152" t="s">
        <v>150</v>
      </c>
      <c r="AU170" s="152" t="s">
        <v>86</v>
      </c>
      <c r="AV170" s="13" t="s">
        <v>86</v>
      </c>
      <c r="AW170" s="13" t="s">
        <v>32</v>
      </c>
      <c r="AX170" s="13" t="s">
        <v>76</v>
      </c>
      <c r="AY170" s="152" t="s">
        <v>130</v>
      </c>
    </row>
    <row r="171" spans="2:65" s="14" customFormat="1" ht="11.25">
      <c r="B171" s="158"/>
      <c r="D171" s="145" t="s">
        <v>150</v>
      </c>
      <c r="E171" s="159" t="s">
        <v>1</v>
      </c>
      <c r="F171" s="160" t="s">
        <v>155</v>
      </c>
      <c r="H171" s="161">
        <v>1845.4169999999997</v>
      </c>
      <c r="I171" s="162"/>
      <c r="L171" s="158"/>
      <c r="M171" s="163"/>
      <c r="T171" s="164"/>
      <c r="AT171" s="159" t="s">
        <v>150</v>
      </c>
      <c r="AU171" s="159" t="s">
        <v>86</v>
      </c>
      <c r="AV171" s="14" t="s">
        <v>137</v>
      </c>
      <c r="AW171" s="14" t="s">
        <v>32</v>
      </c>
      <c r="AX171" s="14" t="s">
        <v>84</v>
      </c>
      <c r="AY171" s="159" t="s">
        <v>130</v>
      </c>
    </row>
    <row r="172" spans="2:65" s="1" customFormat="1" ht="21.75" customHeight="1">
      <c r="B172" s="31"/>
      <c r="C172" s="131" t="s">
        <v>227</v>
      </c>
      <c r="D172" s="131" t="s">
        <v>132</v>
      </c>
      <c r="E172" s="132" t="s">
        <v>228</v>
      </c>
      <c r="F172" s="133" t="s">
        <v>229</v>
      </c>
      <c r="G172" s="134" t="s">
        <v>135</v>
      </c>
      <c r="H172" s="135">
        <v>89.564999999999998</v>
      </c>
      <c r="I172" s="136"/>
      <c r="J172" s="137">
        <f>ROUND(I172*H172,2)</f>
        <v>0</v>
      </c>
      <c r="K172" s="133" t="s">
        <v>136</v>
      </c>
      <c r="L172" s="31"/>
      <c r="M172" s="138" t="s">
        <v>1</v>
      </c>
      <c r="N172" s="139" t="s">
        <v>41</v>
      </c>
      <c r="P172" s="140">
        <f>O172*H172</f>
        <v>0</v>
      </c>
      <c r="Q172" s="140">
        <v>0</v>
      </c>
      <c r="R172" s="140">
        <f>Q172*H172</f>
        <v>0</v>
      </c>
      <c r="S172" s="140">
        <v>0</v>
      </c>
      <c r="T172" s="141">
        <f>S172*H172</f>
        <v>0</v>
      </c>
      <c r="AR172" s="142" t="s">
        <v>137</v>
      </c>
      <c r="AT172" s="142" t="s">
        <v>132</v>
      </c>
      <c r="AU172" s="142" t="s">
        <v>86</v>
      </c>
      <c r="AY172" s="16" t="s">
        <v>130</v>
      </c>
      <c r="BE172" s="143">
        <f>IF(N172="základní",J172,0)</f>
        <v>0</v>
      </c>
      <c r="BF172" s="143">
        <f>IF(N172="snížená",J172,0)</f>
        <v>0</v>
      </c>
      <c r="BG172" s="143">
        <f>IF(N172="zákl. přenesená",J172,0)</f>
        <v>0</v>
      </c>
      <c r="BH172" s="143">
        <f>IF(N172="sníž. přenesená",J172,0)</f>
        <v>0</v>
      </c>
      <c r="BI172" s="143">
        <f>IF(N172="nulová",J172,0)</f>
        <v>0</v>
      </c>
      <c r="BJ172" s="16" t="s">
        <v>84</v>
      </c>
      <c r="BK172" s="143">
        <f>ROUND(I172*H172,2)</f>
        <v>0</v>
      </c>
      <c r="BL172" s="16" t="s">
        <v>137</v>
      </c>
      <c r="BM172" s="142" t="s">
        <v>230</v>
      </c>
    </row>
    <row r="173" spans="2:65" s="12" customFormat="1" ht="11.25">
      <c r="B173" s="144"/>
      <c r="D173" s="145" t="s">
        <v>150</v>
      </c>
      <c r="E173" s="146" t="s">
        <v>1</v>
      </c>
      <c r="F173" s="147" t="s">
        <v>231</v>
      </c>
      <c r="H173" s="146" t="s">
        <v>1</v>
      </c>
      <c r="I173" s="148"/>
      <c r="L173" s="144"/>
      <c r="M173" s="149"/>
      <c r="T173" s="150"/>
      <c r="AT173" s="146" t="s">
        <v>150</v>
      </c>
      <c r="AU173" s="146" t="s">
        <v>86</v>
      </c>
      <c r="AV173" s="12" t="s">
        <v>84</v>
      </c>
      <c r="AW173" s="12" t="s">
        <v>32</v>
      </c>
      <c r="AX173" s="12" t="s">
        <v>76</v>
      </c>
      <c r="AY173" s="146" t="s">
        <v>130</v>
      </c>
    </row>
    <row r="174" spans="2:65" s="13" customFormat="1" ht="11.25">
      <c r="B174" s="151"/>
      <c r="D174" s="145" t="s">
        <v>150</v>
      </c>
      <c r="E174" s="152" t="s">
        <v>1</v>
      </c>
      <c r="F174" s="153" t="s">
        <v>232</v>
      </c>
      <c r="H174" s="154">
        <v>89.564999999999998</v>
      </c>
      <c r="I174" s="155"/>
      <c r="L174" s="151"/>
      <c r="M174" s="156"/>
      <c r="T174" s="157"/>
      <c r="AT174" s="152" t="s">
        <v>150</v>
      </c>
      <c r="AU174" s="152" t="s">
        <v>86</v>
      </c>
      <c r="AV174" s="13" t="s">
        <v>86</v>
      </c>
      <c r="AW174" s="13" t="s">
        <v>32</v>
      </c>
      <c r="AX174" s="13" t="s">
        <v>76</v>
      </c>
      <c r="AY174" s="152" t="s">
        <v>130</v>
      </c>
    </row>
    <row r="175" spans="2:65" s="14" customFormat="1" ht="11.25">
      <c r="B175" s="158"/>
      <c r="D175" s="145" t="s">
        <v>150</v>
      </c>
      <c r="E175" s="159" t="s">
        <v>1</v>
      </c>
      <c r="F175" s="160" t="s">
        <v>155</v>
      </c>
      <c r="H175" s="161">
        <v>89.564999999999998</v>
      </c>
      <c r="I175" s="162"/>
      <c r="L175" s="158"/>
      <c r="M175" s="163"/>
      <c r="T175" s="164"/>
      <c r="AT175" s="159" t="s">
        <v>150</v>
      </c>
      <c r="AU175" s="159" t="s">
        <v>86</v>
      </c>
      <c r="AV175" s="14" t="s">
        <v>137</v>
      </c>
      <c r="AW175" s="14" t="s">
        <v>32</v>
      </c>
      <c r="AX175" s="14" t="s">
        <v>84</v>
      </c>
      <c r="AY175" s="159" t="s">
        <v>130</v>
      </c>
    </row>
    <row r="176" spans="2:65" s="1" customFormat="1" ht="24.2" customHeight="1">
      <c r="B176" s="31"/>
      <c r="C176" s="131" t="s">
        <v>233</v>
      </c>
      <c r="D176" s="131" t="s">
        <v>132</v>
      </c>
      <c r="E176" s="132" t="s">
        <v>234</v>
      </c>
      <c r="F176" s="133" t="s">
        <v>235</v>
      </c>
      <c r="G176" s="134" t="s">
        <v>135</v>
      </c>
      <c r="H176" s="135">
        <v>3.85</v>
      </c>
      <c r="I176" s="136"/>
      <c r="J176" s="137">
        <f>ROUND(I176*H176,2)</f>
        <v>0</v>
      </c>
      <c r="K176" s="133" t="s">
        <v>136</v>
      </c>
      <c r="L176" s="31"/>
      <c r="M176" s="138" t="s">
        <v>1</v>
      </c>
      <c r="N176" s="139" t="s">
        <v>41</v>
      </c>
      <c r="P176" s="140">
        <f>O176*H176</f>
        <v>0</v>
      </c>
      <c r="Q176" s="140">
        <v>8.9219999999999994E-2</v>
      </c>
      <c r="R176" s="140">
        <f>Q176*H176</f>
        <v>0.343497</v>
      </c>
      <c r="S176" s="140">
        <v>0</v>
      </c>
      <c r="T176" s="141">
        <f>S176*H176</f>
        <v>0</v>
      </c>
      <c r="AR176" s="142" t="s">
        <v>137</v>
      </c>
      <c r="AT176" s="142" t="s">
        <v>132</v>
      </c>
      <c r="AU176" s="142" t="s">
        <v>86</v>
      </c>
      <c r="AY176" s="16" t="s">
        <v>130</v>
      </c>
      <c r="BE176" s="143">
        <f>IF(N176="základní",J176,0)</f>
        <v>0</v>
      </c>
      <c r="BF176" s="143">
        <f>IF(N176="snížená",J176,0)</f>
        <v>0</v>
      </c>
      <c r="BG176" s="143">
        <f>IF(N176="zákl. přenesená",J176,0)</f>
        <v>0</v>
      </c>
      <c r="BH176" s="143">
        <f>IF(N176="sníž. přenesená",J176,0)</f>
        <v>0</v>
      </c>
      <c r="BI176" s="143">
        <f>IF(N176="nulová",J176,0)</f>
        <v>0</v>
      </c>
      <c r="BJ176" s="16" t="s">
        <v>84</v>
      </c>
      <c r="BK176" s="143">
        <f>ROUND(I176*H176,2)</f>
        <v>0</v>
      </c>
      <c r="BL176" s="16" t="s">
        <v>137</v>
      </c>
      <c r="BM176" s="142" t="s">
        <v>236</v>
      </c>
    </row>
    <row r="177" spans="2:65" s="1" customFormat="1" ht="16.5" customHeight="1">
      <c r="B177" s="31"/>
      <c r="C177" s="165" t="s">
        <v>7</v>
      </c>
      <c r="D177" s="165" t="s">
        <v>189</v>
      </c>
      <c r="E177" s="166" t="s">
        <v>237</v>
      </c>
      <c r="F177" s="167" t="s">
        <v>238</v>
      </c>
      <c r="G177" s="168" t="s">
        <v>135</v>
      </c>
      <c r="H177" s="169">
        <v>3.927</v>
      </c>
      <c r="I177" s="170"/>
      <c r="J177" s="171">
        <f>ROUND(I177*H177,2)</f>
        <v>0</v>
      </c>
      <c r="K177" s="167" t="s">
        <v>136</v>
      </c>
      <c r="L177" s="172"/>
      <c r="M177" s="173" t="s">
        <v>1</v>
      </c>
      <c r="N177" s="174" t="s">
        <v>41</v>
      </c>
      <c r="P177" s="140">
        <f>O177*H177</f>
        <v>0</v>
      </c>
      <c r="Q177" s="140">
        <v>0.113</v>
      </c>
      <c r="R177" s="140">
        <f>Q177*H177</f>
        <v>0.44375100000000001</v>
      </c>
      <c r="S177" s="140">
        <v>0</v>
      </c>
      <c r="T177" s="141">
        <f>S177*H177</f>
        <v>0</v>
      </c>
      <c r="AR177" s="142" t="s">
        <v>171</v>
      </c>
      <c r="AT177" s="142" t="s">
        <v>189</v>
      </c>
      <c r="AU177" s="142" t="s">
        <v>86</v>
      </c>
      <c r="AY177" s="16" t="s">
        <v>130</v>
      </c>
      <c r="BE177" s="143">
        <f>IF(N177="základní",J177,0)</f>
        <v>0</v>
      </c>
      <c r="BF177" s="143">
        <f>IF(N177="snížená",J177,0)</f>
        <v>0</v>
      </c>
      <c r="BG177" s="143">
        <f>IF(N177="zákl. přenesená",J177,0)</f>
        <v>0</v>
      </c>
      <c r="BH177" s="143">
        <f>IF(N177="sníž. přenesená",J177,0)</f>
        <v>0</v>
      </c>
      <c r="BI177" s="143">
        <f>IF(N177="nulová",J177,0)</f>
        <v>0</v>
      </c>
      <c r="BJ177" s="16" t="s">
        <v>84</v>
      </c>
      <c r="BK177" s="143">
        <f>ROUND(I177*H177,2)</f>
        <v>0</v>
      </c>
      <c r="BL177" s="16" t="s">
        <v>137</v>
      </c>
      <c r="BM177" s="142" t="s">
        <v>239</v>
      </c>
    </row>
    <row r="178" spans="2:65" s="13" customFormat="1" ht="11.25">
      <c r="B178" s="151"/>
      <c r="D178" s="145" t="s">
        <v>150</v>
      </c>
      <c r="F178" s="153" t="s">
        <v>240</v>
      </c>
      <c r="H178" s="154">
        <v>3.927</v>
      </c>
      <c r="I178" s="155"/>
      <c r="L178" s="151"/>
      <c r="M178" s="156"/>
      <c r="T178" s="157"/>
      <c r="AT178" s="152" t="s">
        <v>150</v>
      </c>
      <c r="AU178" s="152" t="s">
        <v>86</v>
      </c>
      <c r="AV178" s="13" t="s">
        <v>86</v>
      </c>
      <c r="AW178" s="13" t="s">
        <v>4</v>
      </c>
      <c r="AX178" s="13" t="s">
        <v>84</v>
      </c>
      <c r="AY178" s="152" t="s">
        <v>130</v>
      </c>
    </row>
    <row r="179" spans="2:65" s="1" customFormat="1" ht="24.2" customHeight="1">
      <c r="B179" s="31"/>
      <c r="C179" s="131" t="s">
        <v>241</v>
      </c>
      <c r="D179" s="131" t="s">
        <v>132</v>
      </c>
      <c r="E179" s="132" t="s">
        <v>242</v>
      </c>
      <c r="F179" s="133" t="s">
        <v>243</v>
      </c>
      <c r="G179" s="134" t="s">
        <v>135</v>
      </c>
      <c r="H179" s="135">
        <v>876.9</v>
      </c>
      <c r="I179" s="136"/>
      <c r="J179" s="137">
        <f>ROUND(I179*H179,2)</f>
        <v>0</v>
      </c>
      <c r="K179" s="133" t="s">
        <v>136</v>
      </c>
      <c r="L179" s="31"/>
      <c r="M179" s="138" t="s">
        <v>1</v>
      </c>
      <c r="N179" s="139" t="s">
        <v>41</v>
      </c>
      <c r="P179" s="140">
        <f>O179*H179</f>
        <v>0</v>
      </c>
      <c r="Q179" s="140">
        <v>0.11162</v>
      </c>
      <c r="R179" s="140">
        <f>Q179*H179</f>
        <v>97.879577999999995</v>
      </c>
      <c r="S179" s="140">
        <v>0</v>
      </c>
      <c r="T179" s="141">
        <f>S179*H179</f>
        <v>0</v>
      </c>
      <c r="AR179" s="142" t="s">
        <v>137</v>
      </c>
      <c r="AT179" s="142" t="s">
        <v>132</v>
      </c>
      <c r="AU179" s="142" t="s">
        <v>86</v>
      </c>
      <c r="AY179" s="16" t="s">
        <v>130</v>
      </c>
      <c r="BE179" s="143">
        <f>IF(N179="základní",J179,0)</f>
        <v>0</v>
      </c>
      <c r="BF179" s="143">
        <f>IF(N179="snížená",J179,0)</f>
        <v>0</v>
      </c>
      <c r="BG179" s="143">
        <f>IF(N179="zákl. přenesená",J179,0)</f>
        <v>0</v>
      </c>
      <c r="BH179" s="143">
        <f>IF(N179="sníž. přenesená",J179,0)</f>
        <v>0</v>
      </c>
      <c r="BI179" s="143">
        <f>IF(N179="nulová",J179,0)</f>
        <v>0</v>
      </c>
      <c r="BJ179" s="16" t="s">
        <v>84</v>
      </c>
      <c r="BK179" s="143">
        <f>ROUND(I179*H179,2)</f>
        <v>0</v>
      </c>
      <c r="BL179" s="16" t="s">
        <v>137</v>
      </c>
      <c r="BM179" s="142" t="s">
        <v>244</v>
      </c>
    </row>
    <row r="180" spans="2:65" s="13" customFormat="1" ht="11.25">
      <c r="B180" s="151"/>
      <c r="D180" s="145" t="s">
        <v>150</v>
      </c>
      <c r="E180" s="152" t="s">
        <v>1</v>
      </c>
      <c r="F180" s="153" t="s">
        <v>245</v>
      </c>
      <c r="H180" s="154">
        <v>782.2</v>
      </c>
      <c r="I180" s="155"/>
      <c r="L180" s="151"/>
      <c r="M180" s="156"/>
      <c r="T180" s="157"/>
      <c r="AT180" s="152" t="s">
        <v>150</v>
      </c>
      <c r="AU180" s="152" t="s">
        <v>86</v>
      </c>
      <c r="AV180" s="13" t="s">
        <v>86</v>
      </c>
      <c r="AW180" s="13" t="s">
        <v>32</v>
      </c>
      <c r="AX180" s="13" t="s">
        <v>76</v>
      </c>
      <c r="AY180" s="152" t="s">
        <v>130</v>
      </c>
    </row>
    <row r="181" spans="2:65" s="13" customFormat="1" ht="11.25">
      <c r="B181" s="151"/>
      <c r="D181" s="145" t="s">
        <v>150</v>
      </c>
      <c r="E181" s="152" t="s">
        <v>1</v>
      </c>
      <c r="F181" s="153" t="s">
        <v>246</v>
      </c>
      <c r="H181" s="154">
        <v>94.7</v>
      </c>
      <c r="I181" s="155"/>
      <c r="L181" s="151"/>
      <c r="M181" s="156"/>
      <c r="T181" s="157"/>
      <c r="AT181" s="152" t="s">
        <v>150</v>
      </c>
      <c r="AU181" s="152" t="s">
        <v>86</v>
      </c>
      <c r="AV181" s="13" t="s">
        <v>86</v>
      </c>
      <c r="AW181" s="13" t="s">
        <v>32</v>
      </c>
      <c r="AX181" s="13" t="s">
        <v>76</v>
      </c>
      <c r="AY181" s="152" t="s">
        <v>130</v>
      </c>
    </row>
    <row r="182" spans="2:65" s="14" customFormat="1" ht="11.25">
      <c r="B182" s="158"/>
      <c r="D182" s="145" t="s">
        <v>150</v>
      </c>
      <c r="E182" s="159" t="s">
        <v>1</v>
      </c>
      <c r="F182" s="160" t="s">
        <v>155</v>
      </c>
      <c r="H182" s="161">
        <v>876.90000000000009</v>
      </c>
      <c r="I182" s="162"/>
      <c r="L182" s="158"/>
      <c r="M182" s="163"/>
      <c r="T182" s="164"/>
      <c r="AT182" s="159" t="s">
        <v>150</v>
      </c>
      <c r="AU182" s="159" t="s">
        <v>86</v>
      </c>
      <c r="AV182" s="14" t="s">
        <v>137</v>
      </c>
      <c r="AW182" s="14" t="s">
        <v>32</v>
      </c>
      <c r="AX182" s="14" t="s">
        <v>84</v>
      </c>
      <c r="AY182" s="159" t="s">
        <v>130</v>
      </c>
    </row>
    <row r="183" spans="2:65" s="1" customFormat="1" ht="16.5" customHeight="1">
      <c r="B183" s="31"/>
      <c r="C183" s="165" t="s">
        <v>247</v>
      </c>
      <c r="D183" s="165" t="s">
        <v>189</v>
      </c>
      <c r="E183" s="166" t="s">
        <v>248</v>
      </c>
      <c r="F183" s="167" t="s">
        <v>249</v>
      </c>
      <c r="G183" s="168" t="s">
        <v>135</v>
      </c>
      <c r="H183" s="169">
        <v>797.84400000000005</v>
      </c>
      <c r="I183" s="170"/>
      <c r="J183" s="171">
        <f>ROUND(I183*H183,2)</f>
        <v>0</v>
      </c>
      <c r="K183" s="167" t="s">
        <v>136</v>
      </c>
      <c r="L183" s="172"/>
      <c r="M183" s="173" t="s">
        <v>1</v>
      </c>
      <c r="N183" s="174" t="s">
        <v>41</v>
      </c>
      <c r="P183" s="140">
        <f>O183*H183</f>
        <v>0</v>
      </c>
      <c r="Q183" s="140">
        <v>0.17599999999999999</v>
      </c>
      <c r="R183" s="140">
        <f>Q183*H183</f>
        <v>140.42054400000001</v>
      </c>
      <c r="S183" s="140">
        <v>0</v>
      </c>
      <c r="T183" s="141">
        <f>S183*H183</f>
        <v>0</v>
      </c>
      <c r="AR183" s="142" t="s">
        <v>171</v>
      </c>
      <c r="AT183" s="142" t="s">
        <v>189</v>
      </c>
      <c r="AU183" s="142" t="s">
        <v>86</v>
      </c>
      <c r="AY183" s="16" t="s">
        <v>130</v>
      </c>
      <c r="BE183" s="143">
        <f>IF(N183="základní",J183,0)</f>
        <v>0</v>
      </c>
      <c r="BF183" s="143">
        <f>IF(N183="snížená",J183,0)</f>
        <v>0</v>
      </c>
      <c r="BG183" s="143">
        <f>IF(N183="zákl. přenesená",J183,0)</f>
        <v>0</v>
      </c>
      <c r="BH183" s="143">
        <f>IF(N183="sníž. přenesená",J183,0)</f>
        <v>0</v>
      </c>
      <c r="BI183" s="143">
        <f>IF(N183="nulová",J183,0)</f>
        <v>0</v>
      </c>
      <c r="BJ183" s="16" t="s">
        <v>84</v>
      </c>
      <c r="BK183" s="143">
        <f>ROUND(I183*H183,2)</f>
        <v>0</v>
      </c>
      <c r="BL183" s="16" t="s">
        <v>137</v>
      </c>
      <c r="BM183" s="142" t="s">
        <v>250</v>
      </c>
    </row>
    <row r="184" spans="2:65" s="13" customFormat="1" ht="11.25">
      <c r="B184" s="151"/>
      <c r="D184" s="145" t="s">
        <v>150</v>
      </c>
      <c r="E184" s="152" t="s">
        <v>1</v>
      </c>
      <c r="F184" s="153" t="s">
        <v>251</v>
      </c>
      <c r="H184" s="154">
        <v>797.84400000000005</v>
      </c>
      <c r="I184" s="155"/>
      <c r="L184" s="151"/>
      <c r="M184" s="156"/>
      <c r="T184" s="157"/>
      <c r="AT184" s="152" t="s">
        <v>150</v>
      </c>
      <c r="AU184" s="152" t="s">
        <v>86</v>
      </c>
      <c r="AV184" s="13" t="s">
        <v>86</v>
      </c>
      <c r="AW184" s="13" t="s">
        <v>32</v>
      </c>
      <c r="AX184" s="13" t="s">
        <v>76</v>
      </c>
      <c r="AY184" s="152" t="s">
        <v>130</v>
      </c>
    </row>
    <row r="185" spans="2:65" s="14" customFormat="1" ht="11.25">
      <c r="B185" s="158"/>
      <c r="D185" s="145" t="s">
        <v>150</v>
      </c>
      <c r="E185" s="159" t="s">
        <v>1</v>
      </c>
      <c r="F185" s="160" t="s">
        <v>155</v>
      </c>
      <c r="H185" s="161">
        <v>797.84400000000005</v>
      </c>
      <c r="I185" s="162"/>
      <c r="L185" s="158"/>
      <c r="M185" s="163"/>
      <c r="T185" s="164"/>
      <c r="AT185" s="159" t="s">
        <v>150</v>
      </c>
      <c r="AU185" s="159" t="s">
        <v>86</v>
      </c>
      <c r="AV185" s="14" t="s">
        <v>137</v>
      </c>
      <c r="AW185" s="14" t="s">
        <v>32</v>
      </c>
      <c r="AX185" s="14" t="s">
        <v>84</v>
      </c>
      <c r="AY185" s="159" t="s">
        <v>130</v>
      </c>
    </row>
    <row r="186" spans="2:65" s="1" customFormat="1" ht="16.5" customHeight="1">
      <c r="B186" s="31"/>
      <c r="C186" s="165" t="s">
        <v>252</v>
      </c>
      <c r="D186" s="165" t="s">
        <v>189</v>
      </c>
      <c r="E186" s="166" t="s">
        <v>253</v>
      </c>
      <c r="F186" s="167" t="s">
        <v>254</v>
      </c>
      <c r="G186" s="168" t="s">
        <v>135</v>
      </c>
      <c r="H186" s="169">
        <v>96.593999999999994</v>
      </c>
      <c r="I186" s="170"/>
      <c r="J186" s="171">
        <f>ROUND(I186*H186,2)</f>
        <v>0</v>
      </c>
      <c r="K186" s="167" t="s">
        <v>136</v>
      </c>
      <c r="L186" s="172"/>
      <c r="M186" s="173" t="s">
        <v>1</v>
      </c>
      <c r="N186" s="174" t="s">
        <v>41</v>
      </c>
      <c r="P186" s="140">
        <f>O186*H186</f>
        <v>0</v>
      </c>
      <c r="Q186" s="140">
        <v>0.17599999999999999</v>
      </c>
      <c r="R186" s="140">
        <f>Q186*H186</f>
        <v>17.000543999999998</v>
      </c>
      <c r="S186" s="140">
        <v>0</v>
      </c>
      <c r="T186" s="141">
        <f>S186*H186</f>
        <v>0</v>
      </c>
      <c r="AR186" s="142" t="s">
        <v>171</v>
      </c>
      <c r="AT186" s="142" t="s">
        <v>189</v>
      </c>
      <c r="AU186" s="142" t="s">
        <v>86</v>
      </c>
      <c r="AY186" s="16" t="s">
        <v>130</v>
      </c>
      <c r="BE186" s="143">
        <f>IF(N186="základní",J186,0)</f>
        <v>0</v>
      </c>
      <c r="BF186" s="143">
        <f>IF(N186="snížená",J186,0)</f>
        <v>0</v>
      </c>
      <c r="BG186" s="143">
        <f>IF(N186="zákl. přenesená",J186,0)</f>
        <v>0</v>
      </c>
      <c r="BH186" s="143">
        <f>IF(N186="sníž. přenesená",J186,0)</f>
        <v>0</v>
      </c>
      <c r="BI186" s="143">
        <f>IF(N186="nulová",J186,0)</f>
        <v>0</v>
      </c>
      <c r="BJ186" s="16" t="s">
        <v>84</v>
      </c>
      <c r="BK186" s="143">
        <f>ROUND(I186*H186,2)</f>
        <v>0</v>
      </c>
      <c r="BL186" s="16" t="s">
        <v>137</v>
      </c>
      <c r="BM186" s="142" t="s">
        <v>255</v>
      </c>
    </row>
    <row r="187" spans="2:65" s="13" customFormat="1" ht="11.25">
      <c r="B187" s="151"/>
      <c r="D187" s="145" t="s">
        <v>150</v>
      </c>
      <c r="E187" s="152" t="s">
        <v>1</v>
      </c>
      <c r="F187" s="153" t="s">
        <v>256</v>
      </c>
      <c r="H187" s="154">
        <v>96.593999999999994</v>
      </c>
      <c r="I187" s="155"/>
      <c r="L187" s="151"/>
      <c r="M187" s="156"/>
      <c r="T187" s="157"/>
      <c r="AT187" s="152" t="s">
        <v>150</v>
      </c>
      <c r="AU187" s="152" t="s">
        <v>86</v>
      </c>
      <c r="AV187" s="13" t="s">
        <v>86</v>
      </c>
      <c r="AW187" s="13" t="s">
        <v>32</v>
      </c>
      <c r="AX187" s="13" t="s">
        <v>76</v>
      </c>
      <c r="AY187" s="152" t="s">
        <v>130</v>
      </c>
    </row>
    <row r="188" spans="2:65" s="14" customFormat="1" ht="11.25">
      <c r="B188" s="158"/>
      <c r="D188" s="145" t="s">
        <v>150</v>
      </c>
      <c r="E188" s="159" t="s">
        <v>1</v>
      </c>
      <c r="F188" s="160" t="s">
        <v>155</v>
      </c>
      <c r="H188" s="161">
        <v>96.593999999999994</v>
      </c>
      <c r="I188" s="162"/>
      <c r="L188" s="158"/>
      <c r="M188" s="163"/>
      <c r="T188" s="164"/>
      <c r="AT188" s="159" t="s">
        <v>150</v>
      </c>
      <c r="AU188" s="159" t="s">
        <v>86</v>
      </c>
      <c r="AV188" s="14" t="s">
        <v>137</v>
      </c>
      <c r="AW188" s="14" t="s">
        <v>32</v>
      </c>
      <c r="AX188" s="14" t="s">
        <v>84</v>
      </c>
      <c r="AY188" s="159" t="s">
        <v>130</v>
      </c>
    </row>
    <row r="189" spans="2:65" s="1" customFormat="1" ht="33" customHeight="1">
      <c r="B189" s="31"/>
      <c r="C189" s="131" t="s">
        <v>257</v>
      </c>
      <c r="D189" s="131" t="s">
        <v>132</v>
      </c>
      <c r="E189" s="132" t="s">
        <v>258</v>
      </c>
      <c r="F189" s="133" t="s">
        <v>259</v>
      </c>
      <c r="G189" s="134" t="s">
        <v>135</v>
      </c>
      <c r="H189" s="135">
        <v>876.9</v>
      </c>
      <c r="I189" s="136"/>
      <c r="J189" s="137">
        <f>ROUND(I189*H189,2)</f>
        <v>0</v>
      </c>
      <c r="K189" s="133" t="s">
        <v>136</v>
      </c>
      <c r="L189" s="31"/>
      <c r="M189" s="138" t="s">
        <v>1</v>
      </c>
      <c r="N189" s="139" t="s">
        <v>41</v>
      </c>
      <c r="P189" s="140">
        <f>O189*H189</f>
        <v>0</v>
      </c>
      <c r="Q189" s="140">
        <v>0</v>
      </c>
      <c r="R189" s="140">
        <f>Q189*H189</f>
        <v>0</v>
      </c>
      <c r="S189" s="140">
        <v>0</v>
      </c>
      <c r="T189" s="141">
        <f>S189*H189</f>
        <v>0</v>
      </c>
      <c r="AR189" s="142" t="s">
        <v>137</v>
      </c>
      <c r="AT189" s="142" t="s">
        <v>132</v>
      </c>
      <c r="AU189" s="142" t="s">
        <v>86</v>
      </c>
      <c r="AY189" s="16" t="s">
        <v>130</v>
      </c>
      <c r="BE189" s="143">
        <f>IF(N189="základní",J189,0)</f>
        <v>0</v>
      </c>
      <c r="BF189" s="143">
        <f>IF(N189="snížená",J189,0)</f>
        <v>0</v>
      </c>
      <c r="BG189" s="143">
        <f>IF(N189="zákl. přenesená",J189,0)</f>
        <v>0</v>
      </c>
      <c r="BH189" s="143">
        <f>IF(N189="sníž. přenesená",J189,0)</f>
        <v>0</v>
      </c>
      <c r="BI189" s="143">
        <f>IF(N189="nulová",J189,0)</f>
        <v>0</v>
      </c>
      <c r="BJ189" s="16" t="s">
        <v>84</v>
      </c>
      <c r="BK189" s="143">
        <f>ROUND(I189*H189,2)</f>
        <v>0</v>
      </c>
      <c r="BL189" s="16" t="s">
        <v>137</v>
      </c>
      <c r="BM189" s="142" t="s">
        <v>260</v>
      </c>
    </row>
    <row r="190" spans="2:65" s="1" customFormat="1" ht="24.2" customHeight="1">
      <c r="B190" s="31"/>
      <c r="C190" s="131" t="s">
        <v>261</v>
      </c>
      <c r="D190" s="131" t="s">
        <v>132</v>
      </c>
      <c r="E190" s="132" t="s">
        <v>262</v>
      </c>
      <c r="F190" s="133" t="s">
        <v>263</v>
      </c>
      <c r="G190" s="134" t="s">
        <v>135</v>
      </c>
      <c r="H190" s="135">
        <v>85.3</v>
      </c>
      <c r="I190" s="136"/>
      <c r="J190" s="137">
        <f>ROUND(I190*H190,2)</f>
        <v>0</v>
      </c>
      <c r="K190" s="133" t="s">
        <v>136</v>
      </c>
      <c r="L190" s="31"/>
      <c r="M190" s="138" t="s">
        <v>1</v>
      </c>
      <c r="N190" s="139" t="s">
        <v>41</v>
      </c>
      <c r="P190" s="140">
        <f>O190*H190</f>
        <v>0</v>
      </c>
      <c r="Q190" s="140">
        <v>0.11162</v>
      </c>
      <c r="R190" s="140">
        <f>Q190*H190</f>
        <v>9.5211860000000001</v>
      </c>
      <c r="S190" s="140">
        <v>0</v>
      </c>
      <c r="T190" s="141">
        <f>S190*H190</f>
        <v>0</v>
      </c>
      <c r="AR190" s="142" t="s">
        <v>137</v>
      </c>
      <c r="AT190" s="142" t="s">
        <v>132</v>
      </c>
      <c r="AU190" s="142" t="s">
        <v>86</v>
      </c>
      <c r="AY190" s="16" t="s">
        <v>130</v>
      </c>
      <c r="BE190" s="143">
        <f>IF(N190="základní",J190,0)</f>
        <v>0</v>
      </c>
      <c r="BF190" s="143">
        <f>IF(N190="snížená",J190,0)</f>
        <v>0</v>
      </c>
      <c r="BG190" s="143">
        <f>IF(N190="zákl. přenesená",J190,0)</f>
        <v>0</v>
      </c>
      <c r="BH190" s="143">
        <f>IF(N190="sníž. přenesená",J190,0)</f>
        <v>0</v>
      </c>
      <c r="BI190" s="143">
        <f>IF(N190="nulová",J190,0)</f>
        <v>0</v>
      </c>
      <c r="BJ190" s="16" t="s">
        <v>84</v>
      </c>
      <c r="BK190" s="143">
        <f>ROUND(I190*H190,2)</f>
        <v>0</v>
      </c>
      <c r="BL190" s="16" t="s">
        <v>137</v>
      </c>
      <c r="BM190" s="142" t="s">
        <v>264</v>
      </c>
    </row>
    <row r="191" spans="2:65" s="13" customFormat="1" ht="11.25">
      <c r="B191" s="151"/>
      <c r="D191" s="145" t="s">
        <v>150</v>
      </c>
      <c r="E191" s="152" t="s">
        <v>1</v>
      </c>
      <c r="F191" s="153" t="s">
        <v>265</v>
      </c>
      <c r="H191" s="154">
        <v>85.3</v>
      </c>
      <c r="I191" s="155"/>
      <c r="L191" s="151"/>
      <c r="M191" s="156"/>
      <c r="T191" s="157"/>
      <c r="AT191" s="152" t="s">
        <v>150</v>
      </c>
      <c r="AU191" s="152" t="s">
        <v>86</v>
      </c>
      <c r="AV191" s="13" t="s">
        <v>86</v>
      </c>
      <c r="AW191" s="13" t="s">
        <v>32</v>
      </c>
      <c r="AX191" s="13" t="s">
        <v>76</v>
      </c>
      <c r="AY191" s="152" t="s">
        <v>130</v>
      </c>
    </row>
    <row r="192" spans="2:65" s="14" customFormat="1" ht="11.25">
      <c r="B192" s="158"/>
      <c r="D192" s="145" t="s">
        <v>150</v>
      </c>
      <c r="E192" s="159" t="s">
        <v>1</v>
      </c>
      <c r="F192" s="160" t="s">
        <v>155</v>
      </c>
      <c r="H192" s="161">
        <v>85.3</v>
      </c>
      <c r="I192" s="162"/>
      <c r="L192" s="158"/>
      <c r="M192" s="163"/>
      <c r="T192" s="164"/>
      <c r="AT192" s="159" t="s">
        <v>150</v>
      </c>
      <c r="AU192" s="159" t="s">
        <v>86</v>
      </c>
      <c r="AV192" s="14" t="s">
        <v>137</v>
      </c>
      <c r="AW192" s="14" t="s">
        <v>32</v>
      </c>
      <c r="AX192" s="14" t="s">
        <v>84</v>
      </c>
      <c r="AY192" s="159" t="s">
        <v>130</v>
      </c>
    </row>
    <row r="193" spans="2:65" s="1" customFormat="1" ht="16.5" customHeight="1">
      <c r="B193" s="31"/>
      <c r="C193" s="165" t="s">
        <v>266</v>
      </c>
      <c r="D193" s="165" t="s">
        <v>189</v>
      </c>
      <c r="E193" s="166" t="s">
        <v>253</v>
      </c>
      <c r="F193" s="167" t="s">
        <v>254</v>
      </c>
      <c r="G193" s="168" t="s">
        <v>135</v>
      </c>
      <c r="H193" s="169">
        <v>87.006</v>
      </c>
      <c r="I193" s="170"/>
      <c r="J193" s="171">
        <f>ROUND(I193*H193,2)</f>
        <v>0</v>
      </c>
      <c r="K193" s="167" t="s">
        <v>136</v>
      </c>
      <c r="L193" s="172"/>
      <c r="M193" s="173" t="s">
        <v>1</v>
      </c>
      <c r="N193" s="174" t="s">
        <v>41</v>
      </c>
      <c r="P193" s="140">
        <f>O193*H193</f>
        <v>0</v>
      </c>
      <c r="Q193" s="140">
        <v>0.17599999999999999</v>
      </c>
      <c r="R193" s="140">
        <f>Q193*H193</f>
        <v>15.313056</v>
      </c>
      <c r="S193" s="140">
        <v>0</v>
      </c>
      <c r="T193" s="141">
        <f>S193*H193</f>
        <v>0</v>
      </c>
      <c r="AR193" s="142" t="s">
        <v>171</v>
      </c>
      <c r="AT193" s="142" t="s">
        <v>189</v>
      </c>
      <c r="AU193" s="142" t="s">
        <v>86</v>
      </c>
      <c r="AY193" s="16" t="s">
        <v>130</v>
      </c>
      <c r="BE193" s="143">
        <f>IF(N193="základní",J193,0)</f>
        <v>0</v>
      </c>
      <c r="BF193" s="143">
        <f>IF(N193="snížená",J193,0)</f>
        <v>0</v>
      </c>
      <c r="BG193" s="143">
        <f>IF(N193="zákl. přenesená",J193,0)</f>
        <v>0</v>
      </c>
      <c r="BH193" s="143">
        <f>IF(N193="sníž. přenesená",J193,0)</f>
        <v>0</v>
      </c>
      <c r="BI193" s="143">
        <f>IF(N193="nulová",J193,0)</f>
        <v>0</v>
      </c>
      <c r="BJ193" s="16" t="s">
        <v>84</v>
      </c>
      <c r="BK193" s="143">
        <f>ROUND(I193*H193,2)</f>
        <v>0</v>
      </c>
      <c r="BL193" s="16" t="s">
        <v>137</v>
      </c>
      <c r="BM193" s="142" t="s">
        <v>267</v>
      </c>
    </row>
    <row r="194" spans="2:65" s="13" customFormat="1" ht="11.25">
      <c r="B194" s="151"/>
      <c r="D194" s="145" t="s">
        <v>150</v>
      </c>
      <c r="E194" s="152" t="s">
        <v>1</v>
      </c>
      <c r="F194" s="153" t="s">
        <v>268</v>
      </c>
      <c r="H194" s="154">
        <v>87.006</v>
      </c>
      <c r="I194" s="155"/>
      <c r="L194" s="151"/>
      <c r="M194" s="156"/>
      <c r="T194" s="157"/>
      <c r="AT194" s="152" t="s">
        <v>150</v>
      </c>
      <c r="AU194" s="152" t="s">
        <v>86</v>
      </c>
      <c r="AV194" s="13" t="s">
        <v>86</v>
      </c>
      <c r="AW194" s="13" t="s">
        <v>32</v>
      </c>
      <c r="AX194" s="13" t="s">
        <v>76</v>
      </c>
      <c r="AY194" s="152" t="s">
        <v>130</v>
      </c>
    </row>
    <row r="195" spans="2:65" s="14" customFormat="1" ht="11.25">
      <c r="B195" s="158"/>
      <c r="D195" s="145" t="s">
        <v>150</v>
      </c>
      <c r="E195" s="159" t="s">
        <v>1</v>
      </c>
      <c r="F195" s="160" t="s">
        <v>155</v>
      </c>
      <c r="H195" s="161">
        <v>87.006</v>
      </c>
      <c r="I195" s="162"/>
      <c r="L195" s="158"/>
      <c r="M195" s="163"/>
      <c r="T195" s="164"/>
      <c r="AT195" s="159" t="s">
        <v>150</v>
      </c>
      <c r="AU195" s="159" t="s">
        <v>86</v>
      </c>
      <c r="AV195" s="14" t="s">
        <v>137</v>
      </c>
      <c r="AW195" s="14" t="s">
        <v>32</v>
      </c>
      <c r="AX195" s="14" t="s">
        <v>84</v>
      </c>
      <c r="AY195" s="159" t="s">
        <v>130</v>
      </c>
    </row>
    <row r="196" spans="2:65" s="11" customFormat="1" ht="22.9" customHeight="1">
      <c r="B196" s="119"/>
      <c r="D196" s="120" t="s">
        <v>75</v>
      </c>
      <c r="E196" s="129" t="s">
        <v>171</v>
      </c>
      <c r="F196" s="129" t="s">
        <v>269</v>
      </c>
      <c r="I196" s="122"/>
      <c r="J196" s="130">
        <f>BK196</f>
        <v>0</v>
      </c>
      <c r="L196" s="119"/>
      <c r="M196" s="124"/>
      <c r="P196" s="125">
        <f>SUM(P197:P215)</f>
        <v>0</v>
      </c>
      <c r="R196" s="125">
        <f>SUM(R197:R215)</f>
        <v>3.2690960000000002</v>
      </c>
      <c r="T196" s="126">
        <f>SUM(T197:T215)</f>
        <v>0</v>
      </c>
      <c r="AR196" s="120" t="s">
        <v>84</v>
      </c>
      <c r="AT196" s="127" t="s">
        <v>75</v>
      </c>
      <c r="AU196" s="127" t="s">
        <v>84</v>
      </c>
      <c r="AY196" s="120" t="s">
        <v>130</v>
      </c>
      <c r="BK196" s="128">
        <f>SUM(BK197:BK215)</f>
        <v>0</v>
      </c>
    </row>
    <row r="197" spans="2:65" s="1" customFormat="1" ht="21.75" customHeight="1">
      <c r="B197" s="31"/>
      <c r="C197" s="131" t="s">
        <v>270</v>
      </c>
      <c r="D197" s="131" t="s">
        <v>132</v>
      </c>
      <c r="E197" s="132" t="s">
        <v>271</v>
      </c>
      <c r="F197" s="133" t="s">
        <v>272</v>
      </c>
      <c r="G197" s="134" t="s">
        <v>148</v>
      </c>
      <c r="H197" s="135">
        <v>8.8000000000000007</v>
      </c>
      <c r="I197" s="136"/>
      <c r="J197" s="137">
        <f>ROUND(I197*H197,2)</f>
        <v>0</v>
      </c>
      <c r="K197" s="133" t="s">
        <v>1</v>
      </c>
      <c r="L197" s="31"/>
      <c r="M197" s="138" t="s">
        <v>1</v>
      </c>
      <c r="N197" s="139" t="s">
        <v>41</v>
      </c>
      <c r="P197" s="140">
        <f>O197*H197</f>
        <v>0</v>
      </c>
      <c r="Q197" s="140">
        <v>0</v>
      </c>
      <c r="R197" s="140">
        <f>Q197*H197</f>
        <v>0</v>
      </c>
      <c r="S197" s="140">
        <v>0</v>
      </c>
      <c r="T197" s="141">
        <f>S197*H197</f>
        <v>0</v>
      </c>
      <c r="AR197" s="142" t="s">
        <v>137</v>
      </c>
      <c r="AT197" s="142" t="s">
        <v>132</v>
      </c>
      <c r="AU197" s="142" t="s">
        <v>86</v>
      </c>
      <c r="AY197" s="16" t="s">
        <v>130</v>
      </c>
      <c r="BE197" s="143">
        <f>IF(N197="základní",J197,0)</f>
        <v>0</v>
      </c>
      <c r="BF197" s="143">
        <f>IF(N197="snížená",J197,0)</f>
        <v>0</v>
      </c>
      <c r="BG197" s="143">
        <f>IF(N197="zákl. přenesená",J197,0)</f>
        <v>0</v>
      </c>
      <c r="BH197" s="143">
        <f>IF(N197="sníž. přenesená",J197,0)</f>
        <v>0</v>
      </c>
      <c r="BI197" s="143">
        <f>IF(N197="nulová",J197,0)</f>
        <v>0</v>
      </c>
      <c r="BJ197" s="16" t="s">
        <v>84</v>
      </c>
      <c r="BK197" s="143">
        <f>ROUND(I197*H197,2)</f>
        <v>0</v>
      </c>
      <c r="BL197" s="16" t="s">
        <v>137</v>
      </c>
      <c r="BM197" s="142" t="s">
        <v>273</v>
      </c>
    </row>
    <row r="198" spans="2:65" s="13" customFormat="1" ht="11.25">
      <c r="B198" s="151"/>
      <c r="D198" s="145" t="s">
        <v>150</v>
      </c>
      <c r="E198" s="152" t="s">
        <v>1</v>
      </c>
      <c r="F198" s="153" t="s">
        <v>274</v>
      </c>
      <c r="H198" s="154">
        <v>8.8000000000000007</v>
      </c>
      <c r="I198" s="155"/>
      <c r="L198" s="151"/>
      <c r="M198" s="156"/>
      <c r="T198" s="157"/>
      <c r="AT198" s="152" t="s">
        <v>150</v>
      </c>
      <c r="AU198" s="152" t="s">
        <v>86</v>
      </c>
      <c r="AV198" s="13" t="s">
        <v>86</v>
      </c>
      <c r="AW198" s="13" t="s">
        <v>32</v>
      </c>
      <c r="AX198" s="13" t="s">
        <v>76</v>
      </c>
      <c r="AY198" s="152" t="s">
        <v>130</v>
      </c>
    </row>
    <row r="199" spans="2:65" s="14" customFormat="1" ht="11.25">
      <c r="B199" s="158"/>
      <c r="D199" s="145" t="s">
        <v>150</v>
      </c>
      <c r="E199" s="159" t="s">
        <v>1</v>
      </c>
      <c r="F199" s="160" t="s">
        <v>155</v>
      </c>
      <c r="H199" s="161">
        <v>8.8000000000000007</v>
      </c>
      <c r="I199" s="162"/>
      <c r="L199" s="158"/>
      <c r="M199" s="163"/>
      <c r="T199" s="164"/>
      <c r="AT199" s="159" t="s">
        <v>150</v>
      </c>
      <c r="AU199" s="159" t="s">
        <v>86</v>
      </c>
      <c r="AV199" s="14" t="s">
        <v>137</v>
      </c>
      <c r="AW199" s="14" t="s">
        <v>32</v>
      </c>
      <c r="AX199" s="14" t="s">
        <v>84</v>
      </c>
      <c r="AY199" s="159" t="s">
        <v>130</v>
      </c>
    </row>
    <row r="200" spans="2:65" s="1" customFormat="1" ht="33" customHeight="1">
      <c r="B200" s="31"/>
      <c r="C200" s="131" t="s">
        <v>275</v>
      </c>
      <c r="D200" s="131" t="s">
        <v>132</v>
      </c>
      <c r="E200" s="132" t="s">
        <v>276</v>
      </c>
      <c r="F200" s="133" t="s">
        <v>277</v>
      </c>
      <c r="G200" s="134" t="s">
        <v>148</v>
      </c>
      <c r="H200" s="135">
        <v>39.6</v>
      </c>
      <c r="I200" s="136"/>
      <c r="J200" s="137">
        <f>ROUND(I200*H200,2)</f>
        <v>0</v>
      </c>
      <c r="K200" s="133" t="s">
        <v>136</v>
      </c>
      <c r="L200" s="31"/>
      <c r="M200" s="138" t="s">
        <v>1</v>
      </c>
      <c r="N200" s="139" t="s">
        <v>41</v>
      </c>
      <c r="P200" s="140">
        <f>O200*H200</f>
        <v>0</v>
      </c>
      <c r="Q200" s="140">
        <v>5.0889999999999998E-2</v>
      </c>
      <c r="R200" s="140">
        <f>Q200*H200</f>
        <v>2.015244</v>
      </c>
      <c r="S200" s="140">
        <v>0</v>
      </c>
      <c r="T200" s="141">
        <f>S200*H200</f>
        <v>0</v>
      </c>
      <c r="AR200" s="142" t="s">
        <v>137</v>
      </c>
      <c r="AT200" s="142" t="s">
        <v>132</v>
      </c>
      <c r="AU200" s="142" t="s">
        <v>86</v>
      </c>
      <c r="AY200" s="16" t="s">
        <v>130</v>
      </c>
      <c r="BE200" s="143">
        <f>IF(N200="základní",J200,0)</f>
        <v>0</v>
      </c>
      <c r="BF200" s="143">
        <f>IF(N200="snížená",J200,0)</f>
        <v>0</v>
      </c>
      <c r="BG200" s="143">
        <f>IF(N200="zákl. přenesená",J200,0)</f>
        <v>0</v>
      </c>
      <c r="BH200" s="143">
        <f>IF(N200="sníž. přenesená",J200,0)</f>
        <v>0</v>
      </c>
      <c r="BI200" s="143">
        <f>IF(N200="nulová",J200,0)</f>
        <v>0</v>
      </c>
      <c r="BJ200" s="16" t="s">
        <v>84</v>
      </c>
      <c r="BK200" s="143">
        <f>ROUND(I200*H200,2)</f>
        <v>0</v>
      </c>
      <c r="BL200" s="16" t="s">
        <v>137</v>
      </c>
      <c r="BM200" s="142" t="s">
        <v>278</v>
      </c>
    </row>
    <row r="201" spans="2:65" s="13" customFormat="1" ht="11.25">
      <c r="B201" s="151"/>
      <c r="D201" s="145" t="s">
        <v>150</v>
      </c>
      <c r="E201" s="152" t="s">
        <v>1</v>
      </c>
      <c r="F201" s="153" t="s">
        <v>279</v>
      </c>
      <c r="H201" s="154">
        <v>39.6</v>
      </c>
      <c r="I201" s="155"/>
      <c r="L201" s="151"/>
      <c r="M201" s="156"/>
      <c r="T201" s="157"/>
      <c r="AT201" s="152" t="s">
        <v>150</v>
      </c>
      <c r="AU201" s="152" t="s">
        <v>86</v>
      </c>
      <c r="AV201" s="13" t="s">
        <v>86</v>
      </c>
      <c r="AW201" s="13" t="s">
        <v>32</v>
      </c>
      <c r="AX201" s="13" t="s">
        <v>76</v>
      </c>
      <c r="AY201" s="152" t="s">
        <v>130</v>
      </c>
    </row>
    <row r="202" spans="2:65" s="14" customFormat="1" ht="11.25">
      <c r="B202" s="158"/>
      <c r="D202" s="145" t="s">
        <v>150</v>
      </c>
      <c r="E202" s="159" t="s">
        <v>1</v>
      </c>
      <c r="F202" s="160" t="s">
        <v>155</v>
      </c>
      <c r="H202" s="161">
        <v>39.6</v>
      </c>
      <c r="I202" s="162"/>
      <c r="L202" s="158"/>
      <c r="M202" s="163"/>
      <c r="T202" s="164"/>
      <c r="AT202" s="159" t="s">
        <v>150</v>
      </c>
      <c r="AU202" s="159" t="s">
        <v>86</v>
      </c>
      <c r="AV202" s="14" t="s">
        <v>137</v>
      </c>
      <c r="AW202" s="14" t="s">
        <v>32</v>
      </c>
      <c r="AX202" s="14" t="s">
        <v>84</v>
      </c>
      <c r="AY202" s="159" t="s">
        <v>130</v>
      </c>
    </row>
    <row r="203" spans="2:65" s="1" customFormat="1" ht="37.9" customHeight="1">
      <c r="B203" s="31"/>
      <c r="C203" s="131" t="s">
        <v>280</v>
      </c>
      <c r="D203" s="131" t="s">
        <v>132</v>
      </c>
      <c r="E203" s="132" t="s">
        <v>281</v>
      </c>
      <c r="F203" s="133" t="s">
        <v>282</v>
      </c>
      <c r="G203" s="134" t="s">
        <v>283</v>
      </c>
      <c r="H203" s="135">
        <v>5</v>
      </c>
      <c r="I203" s="136"/>
      <c r="J203" s="137">
        <f>ROUND(I203*H203,2)</f>
        <v>0</v>
      </c>
      <c r="K203" s="133" t="s">
        <v>136</v>
      </c>
      <c r="L203" s="31"/>
      <c r="M203" s="138" t="s">
        <v>1</v>
      </c>
      <c r="N203" s="139" t="s">
        <v>41</v>
      </c>
      <c r="P203" s="140">
        <f>O203*H203</f>
        <v>0</v>
      </c>
      <c r="Q203" s="140">
        <v>7.2499999999999995E-2</v>
      </c>
      <c r="R203" s="140">
        <f>Q203*H203</f>
        <v>0.36249999999999999</v>
      </c>
      <c r="S203" s="140">
        <v>0</v>
      </c>
      <c r="T203" s="141">
        <f>S203*H203</f>
        <v>0</v>
      </c>
      <c r="AR203" s="142" t="s">
        <v>137</v>
      </c>
      <c r="AT203" s="142" t="s">
        <v>132</v>
      </c>
      <c r="AU203" s="142" t="s">
        <v>86</v>
      </c>
      <c r="AY203" s="16" t="s">
        <v>130</v>
      </c>
      <c r="BE203" s="143">
        <f>IF(N203="základní",J203,0)</f>
        <v>0</v>
      </c>
      <c r="BF203" s="143">
        <f>IF(N203="snížená",J203,0)</f>
        <v>0</v>
      </c>
      <c r="BG203" s="143">
        <f>IF(N203="zákl. přenesená",J203,0)</f>
        <v>0</v>
      </c>
      <c r="BH203" s="143">
        <f>IF(N203="sníž. přenesená",J203,0)</f>
        <v>0</v>
      </c>
      <c r="BI203" s="143">
        <f>IF(N203="nulová",J203,0)</f>
        <v>0</v>
      </c>
      <c r="BJ203" s="16" t="s">
        <v>84</v>
      </c>
      <c r="BK203" s="143">
        <f>ROUND(I203*H203,2)</f>
        <v>0</v>
      </c>
      <c r="BL203" s="16" t="s">
        <v>137</v>
      </c>
      <c r="BM203" s="142" t="s">
        <v>284</v>
      </c>
    </row>
    <row r="204" spans="2:65" s="1" customFormat="1" ht="33" customHeight="1">
      <c r="B204" s="31"/>
      <c r="C204" s="131" t="s">
        <v>285</v>
      </c>
      <c r="D204" s="131" t="s">
        <v>132</v>
      </c>
      <c r="E204" s="132" t="s">
        <v>286</v>
      </c>
      <c r="F204" s="133" t="s">
        <v>287</v>
      </c>
      <c r="G204" s="134" t="s">
        <v>148</v>
      </c>
      <c r="H204" s="135">
        <v>27.72</v>
      </c>
      <c r="I204" s="136"/>
      <c r="J204" s="137">
        <f>ROUND(I204*H204,2)</f>
        <v>0</v>
      </c>
      <c r="K204" s="133" t="s">
        <v>136</v>
      </c>
      <c r="L204" s="31"/>
      <c r="M204" s="138" t="s">
        <v>1</v>
      </c>
      <c r="N204" s="139" t="s">
        <v>41</v>
      </c>
      <c r="P204" s="140">
        <f>O204*H204</f>
        <v>0</v>
      </c>
      <c r="Q204" s="140">
        <v>0</v>
      </c>
      <c r="R204" s="140">
        <f>Q204*H204</f>
        <v>0</v>
      </c>
      <c r="S204" s="140">
        <v>0</v>
      </c>
      <c r="T204" s="141">
        <f>S204*H204</f>
        <v>0</v>
      </c>
      <c r="AR204" s="142" t="s">
        <v>137</v>
      </c>
      <c r="AT204" s="142" t="s">
        <v>132</v>
      </c>
      <c r="AU204" s="142" t="s">
        <v>86</v>
      </c>
      <c r="AY204" s="16" t="s">
        <v>130</v>
      </c>
      <c r="BE204" s="143">
        <f>IF(N204="základní",J204,0)</f>
        <v>0</v>
      </c>
      <c r="BF204" s="143">
        <f>IF(N204="snížená",J204,0)</f>
        <v>0</v>
      </c>
      <c r="BG204" s="143">
        <f>IF(N204="zákl. přenesená",J204,0)</f>
        <v>0</v>
      </c>
      <c r="BH204" s="143">
        <f>IF(N204="sníž. přenesená",J204,0)</f>
        <v>0</v>
      </c>
      <c r="BI204" s="143">
        <f>IF(N204="nulová",J204,0)</f>
        <v>0</v>
      </c>
      <c r="BJ204" s="16" t="s">
        <v>84</v>
      </c>
      <c r="BK204" s="143">
        <f>ROUND(I204*H204,2)</f>
        <v>0</v>
      </c>
      <c r="BL204" s="16" t="s">
        <v>137</v>
      </c>
      <c r="BM204" s="142" t="s">
        <v>288</v>
      </c>
    </row>
    <row r="205" spans="2:65" s="13" customFormat="1" ht="11.25">
      <c r="B205" s="151"/>
      <c r="D205" s="145" t="s">
        <v>150</v>
      </c>
      <c r="E205" s="152" t="s">
        <v>1</v>
      </c>
      <c r="F205" s="153" t="s">
        <v>289</v>
      </c>
      <c r="H205" s="154">
        <v>27.72</v>
      </c>
      <c r="I205" s="155"/>
      <c r="L205" s="151"/>
      <c r="M205" s="156"/>
      <c r="T205" s="157"/>
      <c r="AT205" s="152" t="s">
        <v>150</v>
      </c>
      <c r="AU205" s="152" t="s">
        <v>86</v>
      </c>
      <c r="AV205" s="13" t="s">
        <v>86</v>
      </c>
      <c r="AW205" s="13" t="s">
        <v>32</v>
      </c>
      <c r="AX205" s="13" t="s">
        <v>76</v>
      </c>
      <c r="AY205" s="152" t="s">
        <v>130</v>
      </c>
    </row>
    <row r="206" spans="2:65" s="14" customFormat="1" ht="11.25">
      <c r="B206" s="158"/>
      <c r="D206" s="145" t="s">
        <v>150</v>
      </c>
      <c r="E206" s="159" t="s">
        <v>1</v>
      </c>
      <c r="F206" s="160" t="s">
        <v>155</v>
      </c>
      <c r="H206" s="161">
        <v>27.72</v>
      </c>
      <c r="I206" s="162"/>
      <c r="L206" s="158"/>
      <c r="M206" s="163"/>
      <c r="T206" s="164"/>
      <c r="AT206" s="159" t="s">
        <v>150</v>
      </c>
      <c r="AU206" s="159" t="s">
        <v>86</v>
      </c>
      <c r="AV206" s="14" t="s">
        <v>137</v>
      </c>
      <c r="AW206" s="14" t="s">
        <v>32</v>
      </c>
      <c r="AX206" s="14" t="s">
        <v>84</v>
      </c>
      <c r="AY206" s="159" t="s">
        <v>130</v>
      </c>
    </row>
    <row r="207" spans="2:65" s="1" customFormat="1" ht="24.2" customHeight="1">
      <c r="B207" s="31"/>
      <c r="C207" s="131" t="s">
        <v>290</v>
      </c>
      <c r="D207" s="131" t="s">
        <v>132</v>
      </c>
      <c r="E207" s="132" t="s">
        <v>291</v>
      </c>
      <c r="F207" s="133" t="s">
        <v>292</v>
      </c>
      <c r="G207" s="134" t="s">
        <v>135</v>
      </c>
      <c r="H207" s="135">
        <v>556.6</v>
      </c>
      <c r="I207" s="136"/>
      <c r="J207" s="137">
        <f>ROUND(I207*H207,2)</f>
        <v>0</v>
      </c>
      <c r="K207" s="133" t="s">
        <v>1</v>
      </c>
      <c r="L207" s="31"/>
      <c r="M207" s="138" t="s">
        <v>1</v>
      </c>
      <c r="N207" s="139" t="s">
        <v>41</v>
      </c>
      <c r="P207" s="140">
        <f>O207*H207</f>
        <v>0</v>
      </c>
      <c r="Q207" s="140">
        <v>1.7000000000000001E-4</v>
      </c>
      <c r="R207" s="140">
        <f>Q207*H207</f>
        <v>9.4622000000000012E-2</v>
      </c>
      <c r="S207" s="140">
        <v>0</v>
      </c>
      <c r="T207" s="141">
        <f>S207*H207</f>
        <v>0</v>
      </c>
      <c r="AR207" s="142" t="s">
        <v>137</v>
      </c>
      <c r="AT207" s="142" t="s">
        <v>132</v>
      </c>
      <c r="AU207" s="142" t="s">
        <v>86</v>
      </c>
      <c r="AY207" s="16" t="s">
        <v>130</v>
      </c>
      <c r="BE207" s="143">
        <f>IF(N207="základní",J207,0)</f>
        <v>0</v>
      </c>
      <c r="BF207" s="143">
        <f>IF(N207="snížená",J207,0)</f>
        <v>0</v>
      </c>
      <c r="BG207" s="143">
        <f>IF(N207="zákl. přenesená",J207,0)</f>
        <v>0</v>
      </c>
      <c r="BH207" s="143">
        <f>IF(N207="sníž. přenesená",J207,0)</f>
        <v>0</v>
      </c>
      <c r="BI207" s="143">
        <f>IF(N207="nulová",J207,0)</f>
        <v>0</v>
      </c>
      <c r="BJ207" s="16" t="s">
        <v>84</v>
      </c>
      <c r="BK207" s="143">
        <f>ROUND(I207*H207,2)</f>
        <v>0</v>
      </c>
      <c r="BL207" s="16" t="s">
        <v>137</v>
      </c>
      <c r="BM207" s="142" t="s">
        <v>293</v>
      </c>
    </row>
    <row r="208" spans="2:65" s="13" customFormat="1" ht="11.25">
      <c r="B208" s="151"/>
      <c r="D208" s="145" t="s">
        <v>150</v>
      </c>
      <c r="E208" s="152" t="s">
        <v>1</v>
      </c>
      <c r="F208" s="153" t="s">
        <v>294</v>
      </c>
      <c r="H208" s="154">
        <v>435.6</v>
      </c>
      <c r="I208" s="155"/>
      <c r="L208" s="151"/>
      <c r="M208" s="156"/>
      <c r="T208" s="157"/>
      <c r="AT208" s="152" t="s">
        <v>150</v>
      </c>
      <c r="AU208" s="152" t="s">
        <v>86</v>
      </c>
      <c r="AV208" s="13" t="s">
        <v>86</v>
      </c>
      <c r="AW208" s="13" t="s">
        <v>32</v>
      </c>
      <c r="AX208" s="13" t="s">
        <v>76</v>
      </c>
      <c r="AY208" s="152" t="s">
        <v>130</v>
      </c>
    </row>
    <row r="209" spans="2:65" s="13" customFormat="1" ht="11.25">
      <c r="B209" s="151"/>
      <c r="D209" s="145" t="s">
        <v>150</v>
      </c>
      <c r="E209" s="152" t="s">
        <v>1</v>
      </c>
      <c r="F209" s="153" t="s">
        <v>295</v>
      </c>
      <c r="H209" s="154">
        <v>121</v>
      </c>
      <c r="I209" s="155"/>
      <c r="L209" s="151"/>
      <c r="M209" s="156"/>
      <c r="T209" s="157"/>
      <c r="AT209" s="152" t="s">
        <v>150</v>
      </c>
      <c r="AU209" s="152" t="s">
        <v>86</v>
      </c>
      <c r="AV209" s="13" t="s">
        <v>86</v>
      </c>
      <c r="AW209" s="13" t="s">
        <v>32</v>
      </c>
      <c r="AX209" s="13" t="s">
        <v>76</v>
      </c>
      <c r="AY209" s="152" t="s">
        <v>130</v>
      </c>
    </row>
    <row r="210" spans="2:65" s="14" customFormat="1" ht="11.25">
      <c r="B210" s="158"/>
      <c r="D210" s="145" t="s">
        <v>150</v>
      </c>
      <c r="E210" s="159" t="s">
        <v>1</v>
      </c>
      <c r="F210" s="160" t="s">
        <v>155</v>
      </c>
      <c r="H210" s="161">
        <v>556.6</v>
      </c>
      <c r="I210" s="162"/>
      <c r="L210" s="158"/>
      <c r="M210" s="163"/>
      <c r="T210" s="164"/>
      <c r="AT210" s="159" t="s">
        <v>150</v>
      </c>
      <c r="AU210" s="159" t="s">
        <v>86</v>
      </c>
      <c r="AV210" s="14" t="s">
        <v>137</v>
      </c>
      <c r="AW210" s="14" t="s">
        <v>32</v>
      </c>
      <c r="AX210" s="14" t="s">
        <v>84</v>
      </c>
      <c r="AY210" s="159" t="s">
        <v>130</v>
      </c>
    </row>
    <row r="211" spans="2:65" s="1" customFormat="1" ht="24.2" customHeight="1">
      <c r="B211" s="31"/>
      <c r="C211" s="165" t="s">
        <v>296</v>
      </c>
      <c r="D211" s="165" t="s">
        <v>189</v>
      </c>
      <c r="E211" s="166" t="s">
        <v>297</v>
      </c>
      <c r="F211" s="167" t="s">
        <v>298</v>
      </c>
      <c r="G211" s="168" t="s">
        <v>135</v>
      </c>
      <c r="H211" s="169">
        <v>581.9</v>
      </c>
      <c r="I211" s="170"/>
      <c r="J211" s="171">
        <f>ROUND(I211*H211,2)</f>
        <v>0</v>
      </c>
      <c r="K211" s="167" t="s">
        <v>1</v>
      </c>
      <c r="L211" s="172"/>
      <c r="M211" s="173" t="s">
        <v>1</v>
      </c>
      <c r="N211" s="174" t="s">
        <v>41</v>
      </c>
      <c r="P211" s="140">
        <f>O211*H211</f>
        <v>0</v>
      </c>
      <c r="Q211" s="140">
        <v>2.9999999999999997E-4</v>
      </c>
      <c r="R211" s="140">
        <f>Q211*H211</f>
        <v>0.17456999999999998</v>
      </c>
      <c r="S211" s="140">
        <v>0</v>
      </c>
      <c r="T211" s="141">
        <f>S211*H211</f>
        <v>0</v>
      </c>
      <c r="AR211" s="142" t="s">
        <v>171</v>
      </c>
      <c r="AT211" s="142" t="s">
        <v>189</v>
      </c>
      <c r="AU211" s="142" t="s">
        <v>86</v>
      </c>
      <c r="AY211" s="16" t="s">
        <v>130</v>
      </c>
      <c r="BE211" s="143">
        <f>IF(N211="základní",J211,0)</f>
        <v>0</v>
      </c>
      <c r="BF211" s="143">
        <f>IF(N211="snížená",J211,0)</f>
        <v>0</v>
      </c>
      <c r="BG211" s="143">
        <f>IF(N211="zákl. přenesená",J211,0)</f>
        <v>0</v>
      </c>
      <c r="BH211" s="143">
        <f>IF(N211="sníž. přenesená",J211,0)</f>
        <v>0</v>
      </c>
      <c r="BI211" s="143">
        <f>IF(N211="nulová",J211,0)</f>
        <v>0</v>
      </c>
      <c r="BJ211" s="16" t="s">
        <v>84</v>
      </c>
      <c r="BK211" s="143">
        <f>ROUND(I211*H211,2)</f>
        <v>0</v>
      </c>
      <c r="BL211" s="16" t="s">
        <v>137</v>
      </c>
      <c r="BM211" s="142" t="s">
        <v>299</v>
      </c>
    </row>
    <row r="212" spans="2:65" s="13" customFormat="1" ht="11.25">
      <c r="B212" s="151"/>
      <c r="D212" s="145" t="s">
        <v>150</v>
      </c>
      <c r="E212" s="152" t="s">
        <v>1</v>
      </c>
      <c r="F212" s="153" t="s">
        <v>300</v>
      </c>
      <c r="H212" s="154">
        <v>455.4</v>
      </c>
      <c r="I212" s="155"/>
      <c r="L212" s="151"/>
      <c r="M212" s="156"/>
      <c r="T212" s="157"/>
      <c r="AT212" s="152" t="s">
        <v>150</v>
      </c>
      <c r="AU212" s="152" t="s">
        <v>86</v>
      </c>
      <c r="AV212" s="13" t="s">
        <v>86</v>
      </c>
      <c r="AW212" s="13" t="s">
        <v>32</v>
      </c>
      <c r="AX212" s="13" t="s">
        <v>76</v>
      </c>
      <c r="AY212" s="152" t="s">
        <v>130</v>
      </c>
    </row>
    <row r="213" spans="2:65" s="13" customFormat="1" ht="11.25">
      <c r="B213" s="151"/>
      <c r="D213" s="145" t="s">
        <v>150</v>
      </c>
      <c r="E213" s="152" t="s">
        <v>1</v>
      </c>
      <c r="F213" s="153" t="s">
        <v>301</v>
      </c>
      <c r="H213" s="154">
        <v>126.5</v>
      </c>
      <c r="I213" s="155"/>
      <c r="L213" s="151"/>
      <c r="M213" s="156"/>
      <c r="T213" s="157"/>
      <c r="AT213" s="152" t="s">
        <v>150</v>
      </c>
      <c r="AU213" s="152" t="s">
        <v>86</v>
      </c>
      <c r="AV213" s="13" t="s">
        <v>86</v>
      </c>
      <c r="AW213" s="13" t="s">
        <v>32</v>
      </c>
      <c r="AX213" s="13" t="s">
        <v>76</v>
      </c>
      <c r="AY213" s="152" t="s">
        <v>130</v>
      </c>
    </row>
    <row r="214" spans="2:65" s="14" customFormat="1" ht="11.25">
      <c r="B214" s="158"/>
      <c r="D214" s="145" t="s">
        <v>150</v>
      </c>
      <c r="E214" s="159" t="s">
        <v>1</v>
      </c>
      <c r="F214" s="160" t="s">
        <v>155</v>
      </c>
      <c r="H214" s="161">
        <v>581.9</v>
      </c>
      <c r="I214" s="162"/>
      <c r="L214" s="158"/>
      <c r="M214" s="163"/>
      <c r="T214" s="164"/>
      <c r="AT214" s="159" t="s">
        <v>150</v>
      </c>
      <c r="AU214" s="159" t="s">
        <v>86</v>
      </c>
      <c r="AV214" s="14" t="s">
        <v>137</v>
      </c>
      <c r="AW214" s="14" t="s">
        <v>32</v>
      </c>
      <c r="AX214" s="14" t="s">
        <v>84</v>
      </c>
      <c r="AY214" s="159" t="s">
        <v>130</v>
      </c>
    </row>
    <row r="215" spans="2:65" s="1" customFormat="1" ht="33" customHeight="1">
      <c r="B215" s="31"/>
      <c r="C215" s="131" t="s">
        <v>302</v>
      </c>
      <c r="D215" s="131" t="s">
        <v>132</v>
      </c>
      <c r="E215" s="132" t="s">
        <v>303</v>
      </c>
      <c r="F215" s="133" t="s">
        <v>304</v>
      </c>
      <c r="G215" s="134" t="s">
        <v>283</v>
      </c>
      <c r="H215" s="135">
        <v>2</v>
      </c>
      <c r="I215" s="136"/>
      <c r="J215" s="137">
        <f>ROUND(I215*H215,2)</f>
        <v>0</v>
      </c>
      <c r="K215" s="133" t="s">
        <v>136</v>
      </c>
      <c r="L215" s="31"/>
      <c r="M215" s="138" t="s">
        <v>1</v>
      </c>
      <c r="N215" s="139" t="s">
        <v>41</v>
      </c>
      <c r="P215" s="140">
        <f>O215*H215</f>
        <v>0</v>
      </c>
      <c r="Q215" s="140">
        <v>0.31108000000000002</v>
      </c>
      <c r="R215" s="140">
        <f>Q215*H215</f>
        <v>0.62216000000000005</v>
      </c>
      <c r="S215" s="140">
        <v>0</v>
      </c>
      <c r="T215" s="141">
        <f>S215*H215</f>
        <v>0</v>
      </c>
      <c r="AR215" s="142" t="s">
        <v>137</v>
      </c>
      <c r="AT215" s="142" t="s">
        <v>132</v>
      </c>
      <c r="AU215" s="142" t="s">
        <v>86</v>
      </c>
      <c r="AY215" s="16" t="s">
        <v>130</v>
      </c>
      <c r="BE215" s="143">
        <f>IF(N215="základní",J215,0)</f>
        <v>0</v>
      </c>
      <c r="BF215" s="143">
        <f>IF(N215="snížená",J215,0)</f>
        <v>0</v>
      </c>
      <c r="BG215" s="143">
        <f>IF(N215="zákl. přenesená",J215,0)</f>
        <v>0</v>
      </c>
      <c r="BH215" s="143">
        <f>IF(N215="sníž. přenesená",J215,0)</f>
        <v>0</v>
      </c>
      <c r="BI215" s="143">
        <f>IF(N215="nulová",J215,0)</f>
        <v>0</v>
      </c>
      <c r="BJ215" s="16" t="s">
        <v>84</v>
      </c>
      <c r="BK215" s="143">
        <f>ROUND(I215*H215,2)</f>
        <v>0</v>
      </c>
      <c r="BL215" s="16" t="s">
        <v>137</v>
      </c>
      <c r="BM215" s="142" t="s">
        <v>305</v>
      </c>
    </row>
    <row r="216" spans="2:65" s="11" customFormat="1" ht="22.9" customHeight="1">
      <c r="B216" s="119"/>
      <c r="D216" s="120" t="s">
        <v>75</v>
      </c>
      <c r="E216" s="129" t="s">
        <v>175</v>
      </c>
      <c r="F216" s="129" t="s">
        <v>306</v>
      </c>
      <c r="I216" s="122"/>
      <c r="J216" s="130">
        <f>BK216</f>
        <v>0</v>
      </c>
      <c r="L216" s="119"/>
      <c r="M216" s="124"/>
      <c r="P216" s="125">
        <f>SUM(P217:P243)</f>
        <v>0</v>
      </c>
      <c r="R216" s="125">
        <f>SUM(R217:R243)</f>
        <v>72.973634599999997</v>
      </c>
      <c r="T216" s="126">
        <f>SUM(T217:T243)</f>
        <v>0</v>
      </c>
      <c r="AR216" s="120" t="s">
        <v>84</v>
      </c>
      <c r="AT216" s="127" t="s">
        <v>75</v>
      </c>
      <c r="AU216" s="127" t="s">
        <v>84</v>
      </c>
      <c r="AY216" s="120" t="s">
        <v>130</v>
      </c>
      <c r="BK216" s="128">
        <f>SUM(BK217:BK243)</f>
        <v>0</v>
      </c>
    </row>
    <row r="217" spans="2:65" s="1" customFormat="1" ht="33" customHeight="1">
      <c r="B217" s="31"/>
      <c r="C217" s="131" t="s">
        <v>307</v>
      </c>
      <c r="D217" s="131" t="s">
        <v>132</v>
      </c>
      <c r="E217" s="132" t="s">
        <v>308</v>
      </c>
      <c r="F217" s="133" t="s">
        <v>309</v>
      </c>
      <c r="G217" s="134" t="s">
        <v>159</v>
      </c>
      <c r="H217" s="135">
        <v>54.3</v>
      </c>
      <c r="I217" s="136"/>
      <c r="J217" s="137">
        <f>ROUND(I217*H217,2)</f>
        <v>0</v>
      </c>
      <c r="K217" s="133" t="s">
        <v>136</v>
      </c>
      <c r="L217" s="31"/>
      <c r="M217" s="138" t="s">
        <v>1</v>
      </c>
      <c r="N217" s="139" t="s">
        <v>41</v>
      </c>
      <c r="P217" s="140">
        <f>O217*H217</f>
        <v>0</v>
      </c>
      <c r="Q217" s="140">
        <v>0.15540000000000001</v>
      </c>
      <c r="R217" s="140">
        <f>Q217*H217</f>
        <v>8.4382199999999994</v>
      </c>
      <c r="S217" s="140">
        <v>0</v>
      </c>
      <c r="T217" s="141">
        <f>S217*H217</f>
        <v>0</v>
      </c>
      <c r="AR217" s="142" t="s">
        <v>137</v>
      </c>
      <c r="AT217" s="142" t="s">
        <v>132</v>
      </c>
      <c r="AU217" s="142" t="s">
        <v>86</v>
      </c>
      <c r="AY217" s="16" t="s">
        <v>130</v>
      </c>
      <c r="BE217" s="143">
        <f>IF(N217="základní",J217,0)</f>
        <v>0</v>
      </c>
      <c r="BF217" s="143">
        <f>IF(N217="snížená",J217,0)</f>
        <v>0</v>
      </c>
      <c r="BG217" s="143">
        <f>IF(N217="zákl. přenesená",J217,0)</f>
        <v>0</v>
      </c>
      <c r="BH217" s="143">
        <f>IF(N217="sníž. přenesená",J217,0)</f>
        <v>0</v>
      </c>
      <c r="BI217" s="143">
        <f>IF(N217="nulová",J217,0)</f>
        <v>0</v>
      </c>
      <c r="BJ217" s="16" t="s">
        <v>84</v>
      </c>
      <c r="BK217" s="143">
        <f>ROUND(I217*H217,2)</f>
        <v>0</v>
      </c>
      <c r="BL217" s="16" t="s">
        <v>137</v>
      </c>
      <c r="BM217" s="142" t="s">
        <v>310</v>
      </c>
    </row>
    <row r="218" spans="2:65" s="13" customFormat="1" ht="11.25">
      <c r="B218" s="151"/>
      <c r="D218" s="145" t="s">
        <v>150</v>
      </c>
      <c r="E218" s="152" t="s">
        <v>1</v>
      </c>
      <c r="F218" s="153" t="s">
        <v>311</v>
      </c>
      <c r="H218" s="154">
        <v>54.3</v>
      </c>
      <c r="I218" s="155"/>
      <c r="L218" s="151"/>
      <c r="M218" s="156"/>
      <c r="T218" s="157"/>
      <c r="AT218" s="152" t="s">
        <v>150</v>
      </c>
      <c r="AU218" s="152" t="s">
        <v>86</v>
      </c>
      <c r="AV218" s="13" t="s">
        <v>86</v>
      </c>
      <c r="AW218" s="13" t="s">
        <v>32</v>
      </c>
      <c r="AX218" s="13" t="s">
        <v>76</v>
      </c>
      <c r="AY218" s="152" t="s">
        <v>130</v>
      </c>
    </row>
    <row r="219" spans="2:65" s="14" customFormat="1" ht="11.25">
      <c r="B219" s="158"/>
      <c r="D219" s="145" t="s">
        <v>150</v>
      </c>
      <c r="E219" s="159" t="s">
        <v>1</v>
      </c>
      <c r="F219" s="160" t="s">
        <v>155</v>
      </c>
      <c r="H219" s="161">
        <v>54.3</v>
      </c>
      <c r="I219" s="162"/>
      <c r="L219" s="158"/>
      <c r="M219" s="163"/>
      <c r="T219" s="164"/>
      <c r="AT219" s="159" t="s">
        <v>150</v>
      </c>
      <c r="AU219" s="159" t="s">
        <v>86</v>
      </c>
      <c r="AV219" s="14" t="s">
        <v>137</v>
      </c>
      <c r="AW219" s="14" t="s">
        <v>32</v>
      </c>
      <c r="AX219" s="14" t="s">
        <v>84</v>
      </c>
      <c r="AY219" s="159" t="s">
        <v>130</v>
      </c>
    </row>
    <row r="220" spans="2:65" s="1" customFormat="1" ht="24.2" customHeight="1">
      <c r="B220" s="31"/>
      <c r="C220" s="165" t="s">
        <v>312</v>
      </c>
      <c r="D220" s="165" t="s">
        <v>189</v>
      </c>
      <c r="E220" s="166" t="s">
        <v>313</v>
      </c>
      <c r="F220" s="167" t="s">
        <v>314</v>
      </c>
      <c r="G220" s="168" t="s">
        <v>159</v>
      </c>
      <c r="H220" s="169">
        <v>58.643999999999998</v>
      </c>
      <c r="I220" s="170"/>
      <c r="J220" s="171">
        <f>ROUND(I220*H220,2)</f>
        <v>0</v>
      </c>
      <c r="K220" s="167" t="s">
        <v>136</v>
      </c>
      <c r="L220" s="172"/>
      <c r="M220" s="173" t="s">
        <v>1</v>
      </c>
      <c r="N220" s="174" t="s">
        <v>41</v>
      </c>
      <c r="P220" s="140">
        <f>O220*H220</f>
        <v>0</v>
      </c>
      <c r="Q220" s="140">
        <v>4.8300000000000003E-2</v>
      </c>
      <c r="R220" s="140">
        <f>Q220*H220</f>
        <v>2.8325051999999999</v>
      </c>
      <c r="S220" s="140">
        <v>0</v>
      </c>
      <c r="T220" s="141">
        <f>S220*H220</f>
        <v>0</v>
      </c>
      <c r="AR220" s="142" t="s">
        <v>171</v>
      </c>
      <c r="AT220" s="142" t="s">
        <v>189</v>
      </c>
      <c r="AU220" s="142" t="s">
        <v>86</v>
      </c>
      <c r="AY220" s="16" t="s">
        <v>130</v>
      </c>
      <c r="BE220" s="143">
        <f>IF(N220="základní",J220,0)</f>
        <v>0</v>
      </c>
      <c r="BF220" s="143">
        <f>IF(N220="snížená",J220,0)</f>
        <v>0</v>
      </c>
      <c r="BG220" s="143">
        <f>IF(N220="zákl. přenesená",J220,0)</f>
        <v>0</v>
      </c>
      <c r="BH220" s="143">
        <f>IF(N220="sníž. přenesená",J220,0)</f>
        <v>0</v>
      </c>
      <c r="BI220" s="143">
        <f>IF(N220="nulová",J220,0)</f>
        <v>0</v>
      </c>
      <c r="BJ220" s="16" t="s">
        <v>84</v>
      </c>
      <c r="BK220" s="143">
        <f>ROUND(I220*H220,2)</f>
        <v>0</v>
      </c>
      <c r="BL220" s="16" t="s">
        <v>137</v>
      </c>
      <c r="BM220" s="142" t="s">
        <v>315</v>
      </c>
    </row>
    <row r="221" spans="2:65" s="13" customFormat="1" ht="11.25">
      <c r="B221" s="151"/>
      <c r="D221" s="145" t="s">
        <v>150</v>
      </c>
      <c r="E221" s="152" t="s">
        <v>1</v>
      </c>
      <c r="F221" s="153" t="s">
        <v>316</v>
      </c>
      <c r="H221" s="154">
        <v>58.643999999999998</v>
      </c>
      <c r="I221" s="155"/>
      <c r="L221" s="151"/>
      <c r="M221" s="156"/>
      <c r="T221" s="157"/>
      <c r="AT221" s="152" t="s">
        <v>150</v>
      </c>
      <c r="AU221" s="152" t="s">
        <v>86</v>
      </c>
      <c r="AV221" s="13" t="s">
        <v>86</v>
      </c>
      <c r="AW221" s="13" t="s">
        <v>32</v>
      </c>
      <c r="AX221" s="13" t="s">
        <v>76</v>
      </c>
      <c r="AY221" s="152" t="s">
        <v>130</v>
      </c>
    </row>
    <row r="222" spans="2:65" s="14" customFormat="1" ht="11.25">
      <c r="B222" s="158"/>
      <c r="D222" s="145" t="s">
        <v>150</v>
      </c>
      <c r="E222" s="159" t="s">
        <v>1</v>
      </c>
      <c r="F222" s="160" t="s">
        <v>155</v>
      </c>
      <c r="H222" s="161">
        <v>58.643999999999998</v>
      </c>
      <c r="I222" s="162"/>
      <c r="L222" s="158"/>
      <c r="M222" s="163"/>
      <c r="T222" s="164"/>
      <c r="AT222" s="159" t="s">
        <v>150</v>
      </c>
      <c r="AU222" s="159" t="s">
        <v>86</v>
      </c>
      <c r="AV222" s="14" t="s">
        <v>137</v>
      </c>
      <c r="AW222" s="14" t="s">
        <v>32</v>
      </c>
      <c r="AX222" s="14" t="s">
        <v>84</v>
      </c>
      <c r="AY222" s="159" t="s">
        <v>130</v>
      </c>
    </row>
    <row r="223" spans="2:65" s="1" customFormat="1" ht="33" customHeight="1">
      <c r="B223" s="31"/>
      <c r="C223" s="131" t="s">
        <v>317</v>
      </c>
      <c r="D223" s="131" t="s">
        <v>132</v>
      </c>
      <c r="E223" s="132" t="s">
        <v>318</v>
      </c>
      <c r="F223" s="133" t="s">
        <v>319</v>
      </c>
      <c r="G223" s="134" t="s">
        <v>159</v>
      </c>
      <c r="H223" s="135">
        <v>331</v>
      </c>
      <c r="I223" s="136"/>
      <c r="J223" s="137">
        <f>ROUND(I223*H223,2)</f>
        <v>0</v>
      </c>
      <c r="K223" s="133" t="s">
        <v>136</v>
      </c>
      <c r="L223" s="31"/>
      <c r="M223" s="138" t="s">
        <v>1</v>
      </c>
      <c r="N223" s="139" t="s">
        <v>41</v>
      </c>
      <c r="P223" s="140">
        <f>O223*H223</f>
        <v>0</v>
      </c>
      <c r="Q223" s="140">
        <v>0.1295</v>
      </c>
      <c r="R223" s="140">
        <f>Q223*H223</f>
        <v>42.8645</v>
      </c>
      <c r="S223" s="140">
        <v>0</v>
      </c>
      <c r="T223" s="141">
        <f>S223*H223</f>
        <v>0</v>
      </c>
      <c r="AR223" s="142" t="s">
        <v>137</v>
      </c>
      <c r="AT223" s="142" t="s">
        <v>132</v>
      </c>
      <c r="AU223" s="142" t="s">
        <v>86</v>
      </c>
      <c r="AY223" s="16" t="s">
        <v>130</v>
      </c>
      <c r="BE223" s="143">
        <f>IF(N223="základní",J223,0)</f>
        <v>0</v>
      </c>
      <c r="BF223" s="143">
        <f>IF(N223="snížená",J223,0)</f>
        <v>0</v>
      </c>
      <c r="BG223" s="143">
        <f>IF(N223="zákl. přenesená",J223,0)</f>
        <v>0</v>
      </c>
      <c r="BH223" s="143">
        <f>IF(N223="sníž. přenesená",J223,0)</f>
        <v>0</v>
      </c>
      <c r="BI223" s="143">
        <f>IF(N223="nulová",J223,0)</f>
        <v>0</v>
      </c>
      <c r="BJ223" s="16" t="s">
        <v>84</v>
      </c>
      <c r="BK223" s="143">
        <f>ROUND(I223*H223,2)</f>
        <v>0</v>
      </c>
      <c r="BL223" s="16" t="s">
        <v>137</v>
      </c>
      <c r="BM223" s="142" t="s">
        <v>320</v>
      </c>
    </row>
    <row r="224" spans="2:65" s="12" customFormat="1" ht="11.25">
      <c r="B224" s="144"/>
      <c r="D224" s="145" t="s">
        <v>150</v>
      </c>
      <c r="E224" s="146" t="s">
        <v>1</v>
      </c>
      <c r="F224" s="147" t="s">
        <v>321</v>
      </c>
      <c r="H224" s="146" t="s">
        <v>1</v>
      </c>
      <c r="I224" s="148"/>
      <c r="L224" s="144"/>
      <c r="M224" s="149"/>
      <c r="T224" s="150"/>
      <c r="AT224" s="146" t="s">
        <v>150</v>
      </c>
      <c r="AU224" s="146" t="s">
        <v>86</v>
      </c>
      <c r="AV224" s="12" t="s">
        <v>84</v>
      </c>
      <c r="AW224" s="12" t="s">
        <v>32</v>
      </c>
      <c r="AX224" s="12" t="s">
        <v>76</v>
      </c>
      <c r="AY224" s="146" t="s">
        <v>130</v>
      </c>
    </row>
    <row r="225" spans="2:65" s="13" customFormat="1" ht="22.5">
      <c r="B225" s="151"/>
      <c r="D225" s="145" t="s">
        <v>150</v>
      </c>
      <c r="E225" s="152" t="s">
        <v>1</v>
      </c>
      <c r="F225" s="153" t="s">
        <v>322</v>
      </c>
      <c r="H225" s="154">
        <v>279.39999999999998</v>
      </c>
      <c r="I225" s="155"/>
      <c r="L225" s="151"/>
      <c r="M225" s="156"/>
      <c r="T225" s="157"/>
      <c r="AT225" s="152" t="s">
        <v>150</v>
      </c>
      <c r="AU225" s="152" t="s">
        <v>86</v>
      </c>
      <c r="AV225" s="13" t="s">
        <v>86</v>
      </c>
      <c r="AW225" s="13" t="s">
        <v>32</v>
      </c>
      <c r="AX225" s="13" t="s">
        <v>76</v>
      </c>
      <c r="AY225" s="152" t="s">
        <v>130</v>
      </c>
    </row>
    <row r="226" spans="2:65" s="12" customFormat="1" ht="11.25">
      <c r="B226" s="144"/>
      <c r="D226" s="145" t="s">
        <v>150</v>
      </c>
      <c r="E226" s="146" t="s">
        <v>1</v>
      </c>
      <c r="F226" s="147" t="s">
        <v>323</v>
      </c>
      <c r="H226" s="146" t="s">
        <v>1</v>
      </c>
      <c r="I226" s="148"/>
      <c r="L226" s="144"/>
      <c r="M226" s="149"/>
      <c r="T226" s="150"/>
      <c r="AT226" s="146" t="s">
        <v>150</v>
      </c>
      <c r="AU226" s="146" t="s">
        <v>86</v>
      </c>
      <c r="AV226" s="12" t="s">
        <v>84</v>
      </c>
      <c r="AW226" s="12" t="s">
        <v>32</v>
      </c>
      <c r="AX226" s="12" t="s">
        <v>76</v>
      </c>
      <c r="AY226" s="146" t="s">
        <v>130</v>
      </c>
    </row>
    <row r="227" spans="2:65" s="13" customFormat="1" ht="22.5">
      <c r="B227" s="151"/>
      <c r="D227" s="145" t="s">
        <v>150</v>
      </c>
      <c r="E227" s="152" t="s">
        <v>1</v>
      </c>
      <c r="F227" s="153" t="s">
        <v>324</v>
      </c>
      <c r="H227" s="154">
        <v>44.1</v>
      </c>
      <c r="I227" s="155"/>
      <c r="L227" s="151"/>
      <c r="M227" s="156"/>
      <c r="T227" s="157"/>
      <c r="AT227" s="152" t="s">
        <v>150</v>
      </c>
      <c r="AU227" s="152" t="s">
        <v>86</v>
      </c>
      <c r="AV227" s="13" t="s">
        <v>86</v>
      </c>
      <c r="AW227" s="13" t="s">
        <v>32</v>
      </c>
      <c r="AX227" s="13" t="s">
        <v>76</v>
      </c>
      <c r="AY227" s="152" t="s">
        <v>130</v>
      </c>
    </row>
    <row r="228" spans="2:65" s="12" customFormat="1" ht="11.25">
      <c r="B228" s="144"/>
      <c r="D228" s="145" t="s">
        <v>150</v>
      </c>
      <c r="E228" s="146" t="s">
        <v>1</v>
      </c>
      <c r="F228" s="147" t="s">
        <v>325</v>
      </c>
      <c r="H228" s="146" t="s">
        <v>1</v>
      </c>
      <c r="I228" s="148"/>
      <c r="L228" s="144"/>
      <c r="M228" s="149"/>
      <c r="T228" s="150"/>
      <c r="AT228" s="146" t="s">
        <v>150</v>
      </c>
      <c r="AU228" s="146" t="s">
        <v>86</v>
      </c>
      <c r="AV228" s="12" t="s">
        <v>84</v>
      </c>
      <c r="AW228" s="12" t="s">
        <v>32</v>
      </c>
      <c r="AX228" s="12" t="s">
        <v>76</v>
      </c>
      <c r="AY228" s="146" t="s">
        <v>130</v>
      </c>
    </row>
    <row r="229" spans="2:65" s="13" customFormat="1" ht="11.25">
      <c r="B229" s="151"/>
      <c r="D229" s="145" t="s">
        <v>150</v>
      </c>
      <c r="E229" s="152" t="s">
        <v>1</v>
      </c>
      <c r="F229" s="153" t="s">
        <v>326</v>
      </c>
      <c r="H229" s="154">
        <v>7.5</v>
      </c>
      <c r="I229" s="155"/>
      <c r="L229" s="151"/>
      <c r="M229" s="156"/>
      <c r="T229" s="157"/>
      <c r="AT229" s="152" t="s">
        <v>150</v>
      </c>
      <c r="AU229" s="152" t="s">
        <v>86</v>
      </c>
      <c r="AV229" s="13" t="s">
        <v>86</v>
      </c>
      <c r="AW229" s="13" t="s">
        <v>32</v>
      </c>
      <c r="AX229" s="13" t="s">
        <v>76</v>
      </c>
      <c r="AY229" s="152" t="s">
        <v>130</v>
      </c>
    </row>
    <row r="230" spans="2:65" s="14" customFormat="1" ht="11.25">
      <c r="B230" s="158"/>
      <c r="D230" s="145" t="s">
        <v>150</v>
      </c>
      <c r="E230" s="159" t="s">
        <v>1</v>
      </c>
      <c r="F230" s="160" t="s">
        <v>155</v>
      </c>
      <c r="H230" s="161">
        <v>331</v>
      </c>
      <c r="I230" s="162"/>
      <c r="L230" s="158"/>
      <c r="M230" s="163"/>
      <c r="T230" s="164"/>
      <c r="AT230" s="159" t="s">
        <v>150</v>
      </c>
      <c r="AU230" s="159" t="s">
        <v>86</v>
      </c>
      <c r="AV230" s="14" t="s">
        <v>137</v>
      </c>
      <c r="AW230" s="14" t="s">
        <v>32</v>
      </c>
      <c r="AX230" s="14" t="s">
        <v>84</v>
      </c>
      <c r="AY230" s="159" t="s">
        <v>130</v>
      </c>
    </row>
    <row r="231" spans="2:65" s="1" customFormat="1" ht="16.5" customHeight="1">
      <c r="B231" s="31"/>
      <c r="C231" s="165" t="s">
        <v>327</v>
      </c>
      <c r="D231" s="165" t="s">
        <v>189</v>
      </c>
      <c r="E231" s="166" t="s">
        <v>328</v>
      </c>
      <c r="F231" s="167" t="s">
        <v>329</v>
      </c>
      <c r="G231" s="168" t="s">
        <v>159</v>
      </c>
      <c r="H231" s="169">
        <v>293.37</v>
      </c>
      <c r="I231" s="170"/>
      <c r="J231" s="171">
        <f>ROUND(I231*H231,2)</f>
        <v>0</v>
      </c>
      <c r="K231" s="167" t="s">
        <v>136</v>
      </c>
      <c r="L231" s="172"/>
      <c r="M231" s="173" t="s">
        <v>1</v>
      </c>
      <c r="N231" s="174" t="s">
        <v>41</v>
      </c>
      <c r="P231" s="140">
        <f>O231*H231</f>
        <v>0</v>
      </c>
      <c r="Q231" s="140">
        <v>5.6120000000000003E-2</v>
      </c>
      <c r="R231" s="140">
        <f>Q231*H231</f>
        <v>16.4639244</v>
      </c>
      <c r="S231" s="140">
        <v>0</v>
      </c>
      <c r="T231" s="141">
        <f>S231*H231</f>
        <v>0</v>
      </c>
      <c r="AR231" s="142" t="s">
        <v>171</v>
      </c>
      <c r="AT231" s="142" t="s">
        <v>189</v>
      </c>
      <c r="AU231" s="142" t="s">
        <v>86</v>
      </c>
      <c r="AY231" s="16" t="s">
        <v>130</v>
      </c>
      <c r="BE231" s="143">
        <f>IF(N231="základní",J231,0)</f>
        <v>0</v>
      </c>
      <c r="BF231" s="143">
        <f>IF(N231="snížená",J231,0)</f>
        <v>0</v>
      </c>
      <c r="BG231" s="143">
        <f>IF(N231="zákl. přenesená",J231,0)</f>
        <v>0</v>
      </c>
      <c r="BH231" s="143">
        <f>IF(N231="sníž. přenesená",J231,0)</f>
        <v>0</v>
      </c>
      <c r="BI231" s="143">
        <f>IF(N231="nulová",J231,0)</f>
        <v>0</v>
      </c>
      <c r="BJ231" s="16" t="s">
        <v>84</v>
      </c>
      <c r="BK231" s="143">
        <f>ROUND(I231*H231,2)</f>
        <v>0</v>
      </c>
      <c r="BL231" s="16" t="s">
        <v>137</v>
      </c>
      <c r="BM231" s="142" t="s">
        <v>330</v>
      </c>
    </row>
    <row r="232" spans="2:65" s="13" customFormat="1" ht="22.5">
      <c r="B232" s="151"/>
      <c r="D232" s="145" t="s">
        <v>150</v>
      </c>
      <c r="E232" s="152" t="s">
        <v>1</v>
      </c>
      <c r="F232" s="153" t="s">
        <v>331</v>
      </c>
      <c r="H232" s="154">
        <v>293.37</v>
      </c>
      <c r="I232" s="155"/>
      <c r="L232" s="151"/>
      <c r="M232" s="156"/>
      <c r="T232" s="157"/>
      <c r="AT232" s="152" t="s">
        <v>150</v>
      </c>
      <c r="AU232" s="152" t="s">
        <v>86</v>
      </c>
      <c r="AV232" s="13" t="s">
        <v>86</v>
      </c>
      <c r="AW232" s="13" t="s">
        <v>32</v>
      </c>
      <c r="AX232" s="13" t="s">
        <v>76</v>
      </c>
      <c r="AY232" s="152" t="s">
        <v>130</v>
      </c>
    </row>
    <row r="233" spans="2:65" s="14" customFormat="1" ht="11.25">
      <c r="B233" s="158"/>
      <c r="D233" s="145" t="s">
        <v>150</v>
      </c>
      <c r="E233" s="159" t="s">
        <v>1</v>
      </c>
      <c r="F233" s="160" t="s">
        <v>155</v>
      </c>
      <c r="H233" s="161">
        <v>293.37</v>
      </c>
      <c r="I233" s="162"/>
      <c r="L233" s="158"/>
      <c r="M233" s="163"/>
      <c r="T233" s="164"/>
      <c r="AT233" s="159" t="s">
        <v>150</v>
      </c>
      <c r="AU233" s="159" t="s">
        <v>86</v>
      </c>
      <c r="AV233" s="14" t="s">
        <v>137</v>
      </c>
      <c r="AW233" s="14" t="s">
        <v>32</v>
      </c>
      <c r="AX233" s="14" t="s">
        <v>84</v>
      </c>
      <c r="AY233" s="159" t="s">
        <v>130</v>
      </c>
    </row>
    <row r="234" spans="2:65" s="1" customFormat="1" ht="16.5" customHeight="1">
      <c r="B234" s="31"/>
      <c r="C234" s="165" t="s">
        <v>332</v>
      </c>
      <c r="D234" s="165" t="s">
        <v>189</v>
      </c>
      <c r="E234" s="166" t="s">
        <v>333</v>
      </c>
      <c r="F234" s="167" t="s">
        <v>334</v>
      </c>
      <c r="G234" s="168" t="s">
        <v>159</v>
      </c>
      <c r="H234" s="169">
        <v>46.305</v>
      </c>
      <c r="I234" s="170"/>
      <c r="J234" s="171">
        <f>ROUND(I234*H234,2)</f>
        <v>0</v>
      </c>
      <c r="K234" s="167" t="s">
        <v>136</v>
      </c>
      <c r="L234" s="172"/>
      <c r="M234" s="173" t="s">
        <v>1</v>
      </c>
      <c r="N234" s="174" t="s">
        <v>41</v>
      </c>
      <c r="P234" s="140">
        <f>O234*H234</f>
        <v>0</v>
      </c>
      <c r="Q234" s="140">
        <v>4.4999999999999998E-2</v>
      </c>
      <c r="R234" s="140">
        <f>Q234*H234</f>
        <v>2.0837249999999998</v>
      </c>
      <c r="S234" s="140">
        <v>0</v>
      </c>
      <c r="T234" s="141">
        <f>S234*H234</f>
        <v>0</v>
      </c>
      <c r="AR234" s="142" t="s">
        <v>171</v>
      </c>
      <c r="AT234" s="142" t="s">
        <v>189</v>
      </c>
      <c r="AU234" s="142" t="s">
        <v>86</v>
      </c>
      <c r="AY234" s="16" t="s">
        <v>130</v>
      </c>
      <c r="BE234" s="143">
        <f>IF(N234="základní",J234,0)</f>
        <v>0</v>
      </c>
      <c r="BF234" s="143">
        <f>IF(N234="snížená",J234,0)</f>
        <v>0</v>
      </c>
      <c r="BG234" s="143">
        <f>IF(N234="zákl. přenesená",J234,0)</f>
        <v>0</v>
      </c>
      <c r="BH234" s="143">
        <f>IF(N234="sníž. přenesená",J234,0)</f>
        <v>0</v>
      </c>
      <c r="BI234" s="143">
        <f>IF(N234="nulová",J234,0)</f>
        <v>0</v>
      </c>
      <c r="BJ234" s="16" t="s">
        <v>84</v>
      </c>
      <c r="BK234" s="143">
        <f>ROUND(I234*H234,2)</f>
        <v>0</v>
      </c>
      <c r="BL234" s="16" t="s">
        <v>137</v>
      </c>
      <c r="BM234" s="142" t="s">
        <v>335</v>
      </c>
    </row>
    <row r="235" spans="2:65" s="13" customFormat="1" ht="22.5">
      <c r="B235" s="151"/>
      <c r="D235" s="145" t="s">
        <v>150</v>
      </c>
      <c r="E235" s="152" t="s">
        <v>1</v>
      </c>
      <c r="F235" s="153" t="s">
        <v>336</v>
      </c>
      <c r="H235" s="154">
        <v>46.305</v>
      </c>
      <c r="I235" s="155"/>
      <c r="L235" s="151"/>
      <c r="M235" s="156"/>
      <c r="T235" s="157"/>
      <c r="AT235" s="152" t="s">
        <v>150</v>
      </c>
      <c r="AU235" s="152" t="s">
        <v>86</v>
      </c>
      <c r="AV235" s="13" t="s">
        <v>86</v>
      </c>
      <c r="AW235" s="13" t="s">
        <v>32</v>
      </c>
      <c r="AX235" s="13" t="s">
        <v>76</v>
      </c>
      <c r="AY235" s="152" t="s">
        <v>130</v>
      </c>
    </row>
    <row r="236" spans="2:65" s="14" customFormat="1" ht="11.25">
      <c r="B236" s="158"/>
      <c r="D236" s="145" t="s">
        <v>150</v>
      </c>
      <c r="E236" s="159" t="s">
        <v>1</v>
      </c>
      <c r="F236" s="160" t="s">
        <v>155</v>
      </c>
      <c r="H236" s="161">
        <v>46.305</v>
      </c>
      <c r="I236" s="162"/>
      <c r="L236" s="158"/>
      <c r="M236" s="163"/>
      <c r="T236" s="164"/>
      <c r="AT236" s="159" t="s">
        <v>150</v>
      </c>
      <c r="AU236" s="159" t="s">
        <v>86</v>
      </c>
      <c r="AV236" s="14" t="s">
        <v>137</v>
      </c>
      <c r="AW236" s="14" t="s">
        <v>32</v>
      </c>
      <c r="AX236" s="14" t="s">
        <v>84</v>
      </c>
      <c r="AY236" s="159" t="s">
        <v>130</v>
      </c>
    </row>
    <row r="237" spans="2:65" s="1" customFormat="1" ht="21.75" customHeight="1">
      <c r="B237" s="31"/>
      <c r="C237" s="165" t="s">
        <v>337</v>
      </c>
      <c r="D237" s="165" t="s">
        <v>189</v>
      </c>
      <c r="E237" s="166" t="s">
        <v>338</v>
      </c>
      <c r="F237" s="167" t="s">
        <v>339</v>
      </c>
      <c r="G237" s="168" t="s">
        <v>159</v>
      </c>
      <c r="H237" s="169">
        <v>7.875</v>
      </c>
      <c r="I237" s="170"/>
      <c r="J237" s="171">
        <f>ROUND(I237*H237,2)</f>
        <v>0</v>
      </c>
      <c r="K237" s="167" t="s">
        <v>136</v>
      </c>
      <c r="L237" s="172"/>
      <c r="M237" s="173" t="s">
        <v>1</v>
      </c>
      <c r="N237" s="174" t="s">
        <v>41</v>
      </c>
      <c r="P237" s="140">
        <f>O237*H237</f>
        <v>0</v>
      </c>
      <c r="Q237" s="140">
        <v>2.1999999999999999E-2</v>
      </c>
      <c r="R237" s="140">
        <f>Q237*H237</f>
        <v>0.17324999999999999</v>
      </c>
      <c r="S237" s="140">
        <v>0</v>
      </c>
      <c r="T237" s="141">
        <f>S237*H237</f>
        <v>0</v>
      </c>
      <c r="AR237" s="142" t="s">
        <v>171</v>
      </c>
      <c r="AT237" s="142" t="s">
        <v>189</v>
      </c>
      <c r="AU237" s="142" t="s">
        <v>86</v>
      </c>
      <c r="AY237" s="16" t="s">
        <v>130</v>
      </c>
      <c r="BE237" s="143">
        <f>IF(N237="základní",J237,0)</f>
        <v>0</v>
      </c>
      <c r="BF237" s="143">
        <f>IF(N237="snížená",J237,0)</f>
        <v>0</v>
      </c>
      <c r="BG237" s="143">
        <f>IF(N237="zákl. přenesená",J237,0)</f>
        <v>0</v>
      </c>
      <c r="BH237" s="143">
        <f>IF(N237="sníž. přenesená",J237,0)</f>
        <v>0</v>
      </c>
      <c r="BI237" s="143">
        <f>IF(N237="nulová",J237,0)</f>
        <v>0</v>
      </c>
      <c r="BJ237" s="16" t="s">
        <v>84</v>
      </c>
      <c r="BK237" s="143">
        <f>ROUND(I237*H237,2)</f>
        <v>0</v>
      </c>
      <c r="BL237" s="16" t="s">
        <v>137</v>
      </c>
      <c r="BM237" s="142" t="s">
        <v>340</v>
      </c>
    </row>
    <row r="238" spans="2:65" s="13" customFormat="1" ht="11.25">
      <c r="B238" s="151"/>
      <c r="D238" s="145" t="s">
        <v>150</v>
      </c>
      <c r="E238" s="152" t="s">
        <v>1</v>
      </c>
      <c r="F238" s="153" t="s">
        <v>341</v>
      </c>
      <c r="H238" s="154">
        <v>7.875</v>
      </c>
      <c r="I238" s="155"/>
      <c r="L238" s="151"/>
      <c r="M238" s="156"/>
      <c r="T238" s="157"/>
      <c r="AT238" s="152" t="s">
        <v>150</v>
      </c>
      <c r="AU238" s="152" t="s">
        <v>86</v>
      </c>
      <c r="AV238" s="13" t="s">
        <v>86</v>
      </c>
      <c r="AW238" s="13" t="s">
        <v>32</v>
      </c>
      <c r="AX238" s="13" t="s">
        <v>76</v>
      </c>
      <c r="AY238" s="152" t="s">
        <v>130</v>
      </c>
    </row>
    <row r="239" spans="2:65" s="14" customFormat="1" ht="11.25">
      <c r="B239" s="158"/>
      <c r="D239" s="145" t="s">
        <v>150</v>
      </c>
      <c r="E239" s="159" t="s">
        <v>1</v>
      </c>
      <c r="F239" s="160" t="s">
        <v>155</v>
      </c>
      <c r="H239" s="161">
        <v>7.875</v>
      </c>
      <c r="I239" s="162"/>
      <c r="L239" s="158"/>
      <c r="M239" s="163"/>
      <c r="T239" s="164"/>
      <c r="AT239" s="159" t="s">
        <v>150</v>
      </c>
      <c r="AU239" s="159" t="s">
        <v>86</v>
      </c>
      <c r="AV239" s="14" t="s">
        <v>137</v>
      </c>
      <c r="AW239" s="14" t="s">
        <v>32</v>
      </c>
      <c r="AX239" s="14" t="s">
        <v>84</v>
      </c>
      <c r="AY239" s="159" t="s">
        <v>130</v>
      </c>
    </row>
    <row r="240" spans="2:65" s="1" customFormat="1" ht="24.2" customHeight="1">
      <c r="B240" s="31"/>
      <c r="C240" s="131" t="s">
        <v>342</v>
      </c>
      <c r="D240" s="131" t="s">
        <v>132</v>
      </c>
      <c r="E240" s="132" t="s">
        <v>343</v>
      </c>
      <c r="F240" s="133" t="s">
        <v>344</v>
      </c>
      <c r="G240" s="134" t="s">
        <v>283</v>
      </c>
      <c r="H240" s="135">
        <v>1</v>
      </c>
      <c r="I240" s="136"/>
      <c r="J240" s="137">
        <f>ROUND(I240*H240,2)</f>
        <v>0</v>
      </c>
      <c r="K240" s="133" t="s">
        <v>345</v>
      </c>
      <c r="L240" s="31"/>
      <c r="M240" s="138" t="s">
        <v>1</v>
      </c>
      <c r="N240" s="139" t="s">
        <v>41</v>
      </c>
      <c r="P240" s="140">
        <f>O240*H240</f>
        <v>0</v>
      </c>
      <c r="Q240" s="140">
        <v>0.10940999999999999</v>
      </c>
      <c r="R240" s="140">
        <f>Q240*H240</f>
        <v>0.10940999999999999</v>
      </c>
      <c r="S240" s="140">
        <v>0</v>
      </c>
      <c r="T240" s="141">
        <f>S240*H240</f>
        <v>0</v>
      </c>
      <c r="AR240" s="142" t="s">
        <v>137</v>
      </c>
      <c r="AT240" s="142" t="s">
        <v>132</v>
      </c>
      <c r="AU240" s="142" t="s">
        <v>86</v>
      </c>
      <c r="AY240" s="16" t="s">
        <v>130</v>
      </c>
      <c r="BE240" s="143">
        <f>IF(N240="základní",J240,0)</f>
        <v>0</v>
      </c>
      <c r="BF240" s="143">
        <f>IF(N240="snížená",J240,0)</f>
        <v>0</v>
      </c>
      <c r="BG240" s="143">
        <f>IF(N240="zákl. přenesená",J240,0)</f>
        <v>0</v>
      </c>
      <c r="BH240" s="143">
        <f>IF(N240="sníž. přenesená",J240,0)</f>
        <v>0</v>
      </c>
      <c r="BI240" s="143">
        <f>IF(N240="nulová",J240,0)</f>
        <v>0</v>
      </c>
      <c r="BJ240" s="16" t="s">
        <v>84</v>
      </c>
      <c r="BK240" s="143">
        <f>ROUND(I240*H240,2)</f>
        <v>0</v>
      </c>
      <c r="BL240" s="16" t="s">
        <v>137</v>
      </c>
      <c r="BM240" s="142" t="s">
        <v>346</v>
      </c>
    </row>
    <row r="241" spans="2:65" s="1" customFormat="1" ht="21.75" customHeight="1">
      <c r="B241" s="31"/>
      <c r="C241" s="165" t="s">
        <v>347</v>
      </c>
      <c r="D241" s="165" t="s">
        <v>189</v>
      </c>
      <c r="E241" s="166" t="s">
        <v>348</v>
      </c>
      <c r="F241" s="167" t="s">
        <v>349</v>
      </c>
      <c r="G241" s="168" t="s">
        <v>283</v>
      </c>
      <c r="H241" s="169">
        <v>1</v>
      </c>
      <c r="I241" s="170"/>
      <c r="J241" s="171">
        <f>ROUND(I241*H241,2)</f>
        <v>0</v>
      </c>
      <c r="K241" s="167" t="s">
        <v>345</v>
      </c>
      <c r="L241" s="172"/>
      <c r="M241" s="173" t="s">
        <v>1</v>
      </c>
      <c r="N241" s="174" t="s">
        <v>41</v>
      </c>
      <c r="P241" s="140">
        <f>O241*H241</f>
        <v>0</v>
      </c>
      <c r="Q241" s="140">
        <v>6.1000000000000004E-3</v>
      </c>
      <c r="R241" s="140">
        <f>Q241*H241</f>
        <v>6.1000000000000004E-3</v>
      </c>
      <c r="S241" s="140">
        <v>0</v>
      </c>
      <c r="T241" s="141">
        <f>S241*H241</f>
        <v>0</v>
      </c>
      <c r="AR241" s="142" t="s">
        <v>171</v>
      </c>
      <c r="AT241" s="142" t="s">
        <v>189</v>
      </c>
      <c r="AU241" s="142" t="s">
        <v>86</v>
      </c>
      <c r="AY241" s="16" t="s">
        <v>130</v>
      </c>
      <c r="BE241" s="143">
        <f>IF(N241="základní",J241,0)</f>
        <v>0</v>
      </c>
      <c r="BF241" s="143">
        <f>IF(N241="snížená",J241,0)</f>
        <v>0</v>
      </c>
      <c r="BG241" s="143">
        <f>IF(N241="zákl. přenesená",J241,0)</f>
        <v>0</v>
      </c>
      <c r="BH241" s="143">
        <f>IF(N241="sníž. přenesená",J241,0)</f>
        <v>0</v>
      </c>
      <c r="BI241" s="143">
        <f>IF(N241="nulová",J241,0)</f>
        <v>0</v>
      </c>
      <c r="BJ241" s="16" t="s">
        <v>84</v>
      </c>
      <c r="BK241" s="143">
        <f>ROUND(I241*H241,2)</f>
        <v>0</v>
      </c>
      <c r="BL241" s="16" t="s">
        <v>137</v>
      </c>
      <c r="BM241" s="142" t="s">
        <v>350</v>
      </c>
    </row>
    <row r="242" spans="2:65" s="1" customFormat="1" ht="24.2" customHeight="1">
      <c r="B242" s="31"/>
      <c r="C242" s="131" t="s">
        <v>351</v>
      </c>
      <c r="D242" s="131" t="s">
        <v>132</v>
      </c>
      <c r="E242" s="132" t="s">
        <v>352</v>
      </c>
      <c r="F242" s="133" t="s">
        <v>353</v>
      </c>
      <c r="G242" s="134" t="s">
        <v>283</v>
      </c>
      <c r="H242" s="135">
        <v>1</v>
      </c>
      <c r="I242" s="136"/>
      <c r="J242" s="137">
        <f>ROUND(I242*H242,2)</f>
        <v>0</v>
      </c>
      <c r="K242" s="133" t="s">
        <v>136</v>
      </c>
      <c r="L242" s="31"/>
      <c r="M242" s="138" t="s">
        <v>1</v>
      </c>
      <c r="N242" s="139" t="s">
        <v>41</v>
      </c>
      <c r="P242" s="140">
        <f>O242*H242</f>
        <v>0</v>
      </c>
      <c r="Q242" s="140">
        <v>6.9999999999999999E-4</v>
      </c>
      <c r="R242" s="140">
        <f>Q242*H242</f>
        <v>6.9999999999999999E-4</v>
      </c>
      <c r="S242" s="140">
        <v>0</v>
      </c>
      <c r="T242" s="141">
        <f>S242*H242</f>
        <v>0</v>
      </c>
      <c r="AR242" s="142" t="s">
        <v>137</v>
      </c>
      <c r="AT242" s="142" t="s">
        <v>132</v>
      </c>
      <c r="AU242" s="142" t="s">
        <v>86</v>
      </c>
      <c r="AY242" s="16" t="s">
        <v>130</v>
      </c>
      <c r="BE242" s="143">
        <f>IF(N242="základní",J242,0)</f>
        <v>0</v>
      </c>
      <c r="BF242" s="143">
        <f>IF(N242="snížená",J242,0)</f>
        <v>0</v>
      </c>
      <c r="BG242" s="143">
        <f>IF(N242="zákl. přenesená",J242,0)</f>
        <v>0</v>
      </c>
      <c r="BH242" s="143">
        <f>IF(N242="sníž. přenesená",J242,0)</f>
        <v>0</v>
      </c>
      <c r="BI242" s="143">
        <f>IF(N242="nulová",J242,0)</f>
        <v>0</v>
      </c>
      <c r="BJ242" s="16" t="s">
        <v>84</v>
      </c>
      <c r="BK242" s="143">
        <f>ROUND(I242*H242,2)</f>
        <v>0</v>
      </c>
      <c r="BL242" s="16" t="s">
        <v>137</v>
      </c>
      <c r="BM242" s="142" t="s">
        <v>354</v>
      </c>
    </row>
    <row r="243" spans="2:65" s="1" customFormat="1" ht="24.2" customHeight="1">
      <c r="B243" s="31"/>
      <c r="C243" s="165" t="s">
        <v>355</v>
      </c>
      <c r="D243" s="165" t="s">
        <v>189</v>
      </c>
      <c r="E243" s="166" t="s">
        <v>356</v>
      </c>
      <c r="F243" s="167" t="s">
        <v>357</v>
      </c>
      <c r="G243" s="168" t="s">
        <v>283</v>
      </c>
      <c r="H243" s="169">
        <v>1</v>
      </c>
      <c r="I243" s="170"/>
      <c r="J243" s="171">
        <f>ROUND(I243*H243,2)</f>
        <v>0</v>
      </c>
      <c r="K243" s="167" t="s">
        <v>136</v>
      </c>
      <c r="L243" s="172"/>
      <c r="M243" s="173" t="s">
        <v>1</v>
      </c>
      <c r="N243" s="174" t="s">
        <v>41</v>
      </c>
      <c r="P243" s="140">
        <f>O243*H243</f>
        <v>0</v>
      </c>
      <c r="Q243" s="140">
        <v>1.2999999999999999E-3</v>
      </c>
      <c r="R243" s="140">
        <f>Q243*H243</f>
        <v>1.2999999999999999E-3</v>
      </c>
      <c r="S243" s="140">
        <v>0</v>
      </c>
      <c r="T243" s="141">
        <f>S243*H243</f>
        <v>0</v>
      </c>
      <c r="AR243" s="142" t="s">
        <v>171</v>
      </c>
      <c r="AT243" s="142" t="s">
        <v>189</v>
      </c>
      <c r="AU243" s="142" t="s">
        <v>86</v>
      </c>
      <c r="AY243" s="16" t="s">
        <v>130</v>
      </c>
      <c r="BE243" s="143">
        <f>IF(N243="základní",J243,0)</f>
        <v>0</v>
      </c>
      <c r="BF243" s="143">
        <f>IF(N243="snížená",J243,0)</f>
        <v>0</v>
      </c>
      <c r="BG243" s="143">
        <f>IF(N243="zákl. přenesená",J243,0)</f>
        <v>0</v>
      </c>
      <c r="BH243" s="143">
        <f>IF(N243="sníž. přenesená",J243,0)</f>
        <v>0</v>
      </c>
      <c r="BI243" s="143">
        <f>IF(N243="nulová",J243,0)</f>
        <v>0</v>
      </c>
      <c r="BJ243" s="16" t="s">
        <v>84</v>
      </c>
      <c r="BK243" s="143">
        <f>ROUND(I243*H243,2)</f>
        <v>0</v>
      </c>
      <c r="BL243" s="16" t="s">
        <v>137</v>
      </c>
      <c r="BM243" s="142" t="s">
        <v>358</v>
      </c>
    </row>
    <row r="244" spans="2:65" s="11" customFormat="1" ht="22.9" customHeight="1">
      <c r="B244" s="119"/>
      <c r="D244" s="120" t="s">
        <v>75</v>
      </c>
      <c r="E244" s="129" t="s">
        <v>359</v>
      </c>
      <c r="F244" s="129" t="s">
        <v>360</v>
      </c>
      <c r="I244" s="122"/>
      <c r="J244" s="130">
        <f>BK244</f>
        <v>0</v>
      </c>
      <c r="L244" s="119"/>
      <c r="M244" s="124"/>
      <c r="P244" s="125">
        <f>SUM(P245:P253)</f>
        <v>0</v>
      </c>
      <c r="R244" s="125">
        <f>SUM(R245:R253)</f>
        <v>0</v>
      </c>
      <c r="T244" s="126">
        <f>SUM(T245:T253)</f>
        <v>0</v>
      </c>
      <c r="AR244" s="120" t="s">
        <v>84</v>
      </c>
      <c r="AT244" s="127" t="s">
        <v>75</v>
      </c>
      <c r="AU244" s="127" t="s">
        <v>84</v>
      </c>
      <c r="AY244" s="120" t="s">
        <v>130</v>
      </c>
      <c r="BK244" s="128">
        <f>SUM(BK245:BK253)</f>
        <v>0</v>
      </c>
    </row>
    <row r="245" spans="2:65" s="1" customFormat="1" ht="24.2" customHeight="1">
      <c r="B245" s="31"/>
      <c r="C245" s="131" t="s">
        <v>361</v>
      </c>
      <c r="D245" s="131" t="s">
        <v>132</v>
      </c>
      <c r="E245" s="132" t="s">
        <v>362</v>
      </c>
      <c r="F245" s="133" t="s">
        <v>363</v>
      </c>
      <c r="G245" s="134" t="s">
        <v>192</v>
      </c>
      <c r="H245" s="135">
        <v>194.31899999999999</v>
      </c>
      <c r="I245" s="136"/>
      <c r="J245" s="137">
        <f>ROUND(I245*H245,2)</f>
        <v>0</v>
      </c>
      <c r="K245" s="133" t="s">
        <v>136</v>
      </c>
      <c r="L245" s="31"/>
      <c r="M245" s="138" t="s">
        <v>1</v>
      </c>
      <c r="N245" s="139" t="s">
        <v>41</v>
      </c>
      <c r="P245" s="140">
        <f>O245*H245</f>
        <v>0</v>
      </c>
      <c r="Q245" s="140">
        <v>0</v>
      </c>
      <c r="R245" s="140">
        <f>Q245*H245</f>
        <v>0</v>
      </c>
      <c r="S245" s="140">
        <v>0</v>
      </c>
      <c r="T245" s="141">
        <f>S245*H245</f>
        <v>0</v>
      </c>
      <c r="AR245" s="142" t="s">
        <v>137</v>
      </c>
      <c r="AT245" s="142" t="s">
        <v>132</v>
      </c>
      <c r="AU245" s="142" t="s">
        <v>86</v>
      </c>
      <c r="AY245" s="16" t="s">
        <v>130</v>
      </c>
      <c r="BE245" s="143">
        <f>IF(N245="základní",J245,0)</f>
        <v>0</v>
      </c>
      <c r="BF245" s="143">
        <f>IF(N245="snížená",J245,0)</f>
        <v>0</v>
      </c>
      <c r="BG245" s="143">
        <f>IF(N245="zákl. přenesená",J245,0)</f>
        <v>0</v>
      </c>
      <c r="BH245" s="143">
        <f>IF(N245="sníž. přenesená",J245,0)</f>
        <v>0</v>
      </c>
      <c r="BI245" s="143">
        <f>IF(N245="nulová",J245,0)</f>
        <v>0</v>
      </c>
      <c r="BJ245" s="16" t="s">
        <v>84</v>
      </c>
      <c r="BK245" s="143">
        <f>ROUND(I245*H245,2)</f>
        <v>0</v>
      </c>
      <c r="BL245" s="16" t="s">
        <v>137</v>
      </c>
      <c r="BM245" s="142" t="s">
        <v>364</v>
      </c>
    </row>
    <row r="246" spans="2:65" s="1" customFormat="1" ht="21.75" customHeight="1">
      <c r="B246" s="31"/>
      <c r="C246" s="131" t="s">
        <v>365</v>
      </c>
      <c r="D246" s="131" t="s">
        <v>132</v>
      </c>
      <c r="E246" s="132" t="s">
        <v>366</v>
      </c>
      <c r="F246" s="133" t="s">
        <v>367</v>
      </c>
      <c r="G246" s="134" t="s">
        <v>192</v>
      </c>
      <c r="H246" s="135">
        <v>194.31899999999999</v>
      </c>
      <c r="I246" s="136"/>
      <c r="J246" s="137">
        <f>ROUND(I246*H246,2)</f>
        <v>0</v>
      </c>
      <c r="K246" s="133" t="s">
        <v>136</v>
      </c>
      <c r="L246" s="31"/>
      <c r="M246" s="138" t="s">
        <v>1</v>
      </c>
      <c r="N246" s="139" t="s">
        <v>41</v>
      </c>
      <c r="P246" s="140">
        <f>O246*H246</f>
        <v>0</v>
      </c>
      <c r="Q246" s="140">
        <v>0</v>
      </c>
      <c r="R246" s="140">
        <f>Q246*H246</f>
        <v>0</v>
      </c>
      <c r="S246" s="140">
        <v>0</v>
      </c>
      <c r="T246" s="141">
        <f>S246*H246</f>
        <v>0</v>
      </c>
      <c r="AR246" s="142" t="s">
        <v>137</v>
      </c>
      <c r="AT246" s="142" t="s">
        <v>132</v>
      </c>
      <c r="AU246" s="142" t="s">
        <v>86</v>
      </c>
      <c r="AY246" s="16" t="s">
        <v>130</v>
      </c>
      <c r="BE246" s="143">
        <f>IF(N246="základní",J246,0)</f>
        <v>0</v>
      </c>
      <c r="BF246" s="143">
        <f>IF(N246="snížená",J246,0)</f>
        <v>0</v>
      </c>
      <c r="BG246" s="143">
        <f>IF(N246="zákl. přenesená",J246,0)</f>
        <v>0</v>
      </c>
      <c r="BH246" s="143">
        <f>IF(N246="sníž. přenesená",J246,0)</f>
        <v>0</v>
      </c>
      <c r="BI246" s="143">
        <f>IF(N246="nulová",J246,0)</f>
        <v>0</v>
      </c>
      <c r="BJ246" s="16" t="s">
        <v>84</v>
      </c>
      <c r="BK246" s="143">
        <f>ROUND(I246*H246,2)</f>
        <v>0</v>
      </c>
      <c r="BL246" s="16" t="s">
        <v>137</v>
      </c>
      <c r="BM246" s="142" t="s">
        <v>368</v>
      </c>
    </row>
    <row r="247" spans="2:65" s="1" customFormat="1" ht="24.2" customHeight="1">
      <c r="B247" s="31"/>
      <c r="C247" s="131" t="s">
        <v>369</v>
      </c>
      <c r="D247" s="131" t="s">
        <v>132</v>
      </c>
      <c r="E247" s="132" t="s">
        <v>370</v>
      </c>
      <c r="F247" s="133" t="s">
        <v>371</v>
      </c>
      <c r="G247" s="134" t="s">
        <v>192</v>
      </c>
      <c r="H247" s="135">
        <v>2720.4659999999999</v>
      </c>
      <c r="I247" s="136"/>
      <c r="J247" s="137">
        <f>ROUND(I247*H247,2)</f>
        <v>0</v>
      </c>
      <c r="K247" s="133" t="s">
        <v>1</v>
      </c>
      <c r="L247" s="31"/>
      <c r="M247" s="138" t="s">
        <v>1</v>
      </c>
      <c r="N247" s="139" t="s">
        <v>41</v>
      </c>
      <c r="P247" s="140">
        <f>O247*H247</f>
        <v>0</v>
      </c>
      <c r="Q247" s="140">
        <v>0</v>
      </c>
      <c r="R247" s="140">
        <f>Q247*H247</f>
        <v>0</v>
      </c>
      <c r="S247" s="140">
        <v>0</v>
      </c>
      <c r="T247" s="141">
        <f>S247*H247</f>
        <v>0</v>
      </c>
      <c r="AR247" s="142" t="s">
        <v>137</v>
      </c>
      <c r="AT247" s="142" t="s">
        <v>132</v>
      </c>
      <c r="AU247" s="142" t="s">
        <v>86</v>
      </c>
      <c r="AY247" s="16" t="s">
        <v>130</v>
      </c>
      <c r="BE247" s="143">
        <f>IF(N247="základní",J247,0)</f>
        <v>0</v>
      </c>
      <c r="BF247" s="143">
        <f>IF(N247="snížená",J247,0)</f>
        <v>0</v>
      </c>
      <c r="BG247" s="143">
        <f>IF(N247="zákl. přenesená",J247,0)</f>
        <v>0</v>
      </c>
      <c r="BH247" s="143">
        <f>IF(N247="sníž. přenesená",J247,0)</f>
        <v>0</v>
      </c>
      <c r="BI247" s="143">
        <f>IF(N247="nulová",J247,0)</f>
        <v>0</v>
      </c>
      <c r="BJ247" s="16" t="s">
        <v>84</v>
      </c>
      <c r="BK247" s="143">
        <f>ROUND(I247*H247,2)</f>
        <v>0</v>
      </c>
      <c r="BL247" s="16" t="s">
        <v>137</v>
      </c>
      <c r="BM247" s="142" t="s">
        <v>372</v>
      </c>
    </row>
    <row r="248" spans="2:65" s="13" customFormat="1" ht="11.25">
      <c r="B248" s="151"/>
      <c r="D248" s="145" t="s">
        <v>150</v>
      </c>
      <c r="E248" s="152" t="s">
        <v>1</v>
      </c>
      <c r="F248" s="153" t="s">
        <v>373</v>
      </c>
      <c r="H248" s="154">
        <v>2720.4659999999999</v>
      </c>
      <c r="I248" s="155"/>
      <c r="L248" s="151"/>
      <c r="M248" s="156"/>
      <c r="T248" s="157"/>
      <c r="AT248" s="152" t="s">
        <v>150</v>
      </c>
      <c r="AU248" s="152" t="s">
        <v>86</v>
      </c>
      <c r="AV248" s="13" t="s">
        <v>86</v>
      </c>
      <c r="AW248" s="13" t="s">
        <v>32</v>
      </c>
      <c r="AX248" s="13" t="s">
        <v>76</v>
      </c>
      <c r="AY248" s="152" t="s">
        <v>130</v>
      </c>
    </row>
    <row r="249" spans="2:65" s="14" customFormat="1" ht="11.25">
      <c r="B249" s="158"/>
      <c r="D249" s="145" t="s">
        <v>150</v>
      </c>
      <c r="E249" s="159" t="s">
        <v>1</v>
      </c>
      <c r="F249" s="160" t="s">
        <v>155</v>
      </c>
      <c r="H249" s="161">
        <v>2720.4659999999999</v>
      </c>
      <c r="I249" s="162"/>
      <c r="L249" s="158"/>
      <c r="M249" s="163"/>
      <c r="T249" s="164"/>
      <c r="AT249" s="159" t="s">
        <v>150</v>
      </c>
      <c r="AU249" s="159" t="s">
        <v>86</v>
      </c>
      <c r="AV249" s="14" t="s">
        <v>137</v>
      </c>
      <c r="AW249" s="14" t="s">
        <v>32</v>
      </c>
      <c r="AX249" s="14" t="s">
        <v>84</v>
      </c>
      <c r="AY249" s="159" t="s">
        <v>130</v>
      </c>
    </row>
    <row r="250" spans="2:65" s="1" customFormat="1" ht="37.9" customHeight="1">
      <c r="B250" s="31"/>
      <c r="C250" s="131" t="s">
        <v>374</v>
      </c>
      <c r="D250" s="131" t="s">
        <v>132</v>
      </c>
      <c r="E250" s="132" t="s">
        <v>375</v>
      </c>
      <c r="F250" s="133" t="s">
        <v>376</v>
      </c>
      <c r="G250" s="134" t="s">
        <v>192</v>
      </c>
      <c r="H250" s="135">
        <v>16.908000000000001</v>
      </c>
      <c r="I250" s="136"/>
      <c r="J250" s="137">
        <f>ROUND(I250*H250,2)</f>
        <v>0</v>
      </c>
      <c r="K250" s="133" t="s">
        <v>136</v>
      </c>
      <c r="L250" s="31"/>
      <c r="M250" s="138" t="s">
        <v>1</v>
      </c>
      <c r="N250" s="139" t="s">
        <v>41</v>
      </c>
      <c r="P250" s="140">
        <f>O250*H250</f>
        <v>0</v>
      </c>
      <c r="Q250" s="140">
        <v>0</v>
      </c>
      <c r="R250" s="140">
        <f>Q250*H250</f>
        <v>0</v>
      </c>
      <c r="S250" s="140">
        <v>0</v>
      </c>
      <c r="T250" s="141">
        <f>S250*H250</f>
        <v>0</v>
      </c>
      <c r="AR250" s="142" t="s">
        <v>137</v>
      </c>
      <c r="AT250" s="142" t="s">
        <v>132</v>
      </c>
      <c r="AU250" s="142" t="s">
        <v>86</v>
      </c>
      <c r="AY250" s="16" t="s">
        <v>130</v>
      </c>
      <c r="BE250" s="143">
        <f>IF(N250="základní",J250,0)</f>
        <v>0</v>
      </c>
      <c r="BF250" s="143">
        <f>IF(N250="snížená",J250,0)</f>
        <v>0</v>
      </c>
      <c r="BG250" s="143">
        <f>IF(N250="zákl. přenesená",J250,0)</f>
        <v>0</v>
      </c>
      <c r="BH250" s="143">
        <f>IF(N250="sníž. přenesená",J250,0)</f>
        <v>0</v>
      </c>
      <c r="BI250" s="143">
        <f>IF(N250="nulová",J250,0)</f>
        <v>0</v>
      </c>
      <c r="BJ250" s="16" t="s">
        <v>84</v>
      </c>
      <c r="BK250" s="143">
        <f>ROUND(I250*H250,2)</f>
        <v>0</v>
      </c>
      <c r="BL250" s="16" t="s">
        <v>137</v>
      </c>
      <c r="BM250" s="142" t="s">
        <v>377</v>
      </c>
    </row>
    <row r="251" spans="2:65" s="13" customFormat="1" ht="11.25">
      <c r="B251" s="151"/>
      <c r="D251" s="145" t="s">
        <v>150</v>
      </c>
      <c r="E251" s="152" t="s">
        <v>1</v>
      </c>
      <c r="F251" s="153" t="s">
        <v>378</v>
      </c>
      <c r="H251" s="154">
        <v>16.908000000000001</v>
      </c>
      <c r="I251" s="155"/>
      <c r="L251" s="151"/>
      <c r="M251" s="156"/>
      <c r="T251" s="157"/>
      <c r="AT251" s="152" t="s">
        <v>150</v>
      </c>
      <c r="AU251" s="152" t="s">
        <v>86</v>
      </c>
      <c r="AV251" s="13" t="s">
        <v>86</v>
      </c>
      <c r="AW251" s="13" t="s">
        <v>32</v>
      </c>
      <c r="AX251" s="13" t="s">
        <v>76</v>
      </c>
      <c r="AY251" s="152" t="s">
        <v>130</v>
      </c>
    </row>
    <row r="252" spans="2:65" s="14" customFormat="1" ht="11.25">
      <c r="B252" s="158"/>
      <c r="D252" s="145" t="s">
        <v>150</v>
      </c>
      <c r="E252" s="159" t="s">
        <v>1</v>
      </c>
      <c r="F252" s="160" t="s">
        <v>155</v>
      </c>
      <c r="H252" s="161">
        <v>16.908000000000001</v>
      </c>
      <c r="I252" s="162"/>
      <c r="L252" s="158"/>
      <c r="M252" s="163"/>
      <c r="T252" s="164"/>
      <c r="AT252" s="159" t="s">
        <v>150</v>
      </c>
      <c r="AU252" s="159" t="s">
        <v>86</v>
      </c>
      <c r="AV252" s="14" t="s">
        <v>137</v>
      </c>
      <c r="AW252" s="14" t="s">
        <v>32</v>
      </c>
      <c r="AX252" s="14" t="s">
        <v>84</v>
      </c>
      <c r="AY252" s="159" t="s">
        <v>130</v>
      </c>
    </row>
    <row r="253" spans="2:65" s="1" customFormat="1" ht="44.25" customHeight="1">
      <c r="B253" s="31"/>
      <c r="C253" s="131" t="s">
        <v>379</v>
      </c>
      <c r="D253" s="131" t="s">
        <v>132</v>
      </c>
      <c r="E253" s="132" t="s">
        <v>380</v>
      </c>
      <c r="F253" s="133" t="s">
        <v>381</v>
      </c>
      <c r="G253" s="134" t="s">
        <v>192</v>
      </c>
      <c r="H253" s="135">
        <v>177.411</v>
      </c>
      <c r="I253" s="136"/>
      <c r="J253" s="137">
        <f>ROUND(I253*H253,2)</f>
        <v>0</v>
      </c>
      <c r="K253" s="133" t="s">
        <v>136</v>
      </c>
      <c r="L253" s="31"/>
      <c r="M253" s="138" t="s">
        <v>1</v>
      </c>
      <c r="N253" s="139" t="s">
        <v>41</v>
      </c>
      <c r="P253" s="140">
        <f>O253*H253</f>
        <v>0</v>
      </c>
      <c r="Q253" s="140">
        <v>0</v>
      </c>
      <c r="R253" s="140">
        <f>Q253*H253</f>
        <v>0</v>
      </c>
      <c r="S253" s="140">
        <v>0</v>
      </c>
      <c r="T253" s="141">
        <f>S253*H253</f>
        <v>0</v>
      </c>
      <c r="AR253" s="142" t="s">
        <v>137</v>
      </c>
      <c r="AT253" s="142" t="s">
        <v>132</v>
      </c>
      <c r="AU253" s="142" t="s">
        <v>86</v>
      </c>
      <c r="AY253" s="16" t="s">
        <v>130</v>
      </c>
      <c r="BE253" s="143">
        <f>IF(N253="základní",J253,0)</f>
        <v>0</v>
      </c>
      <c r="BF253" s="143">
        <f>IF(N253="snížená",J253,0)</f>
        <v>0</v>
      </c>
      <c r="BG253" s="143">
        <f>IF(N253="zákl. přenesená",J253,0)</f>
        <v>0</v>
      </c>
      <c r="BH253" s="143">
        <f>IF(N253="sníž. přenesená",J253,0)</f>
        <v>0</v>
      </c>
      <c r="BI253" s="143">
        <f>IF(N253="nulová",J253,0)</f>
        <v>0</v>
      </c>
      <c r="BJ253" s="16" t="s">
        <v>84</v>
      </c>
      <c r="BK253" s="143">
        <f>ROUND(I253*H253,2)</f>
        <v>0</v>
      </c>
      <c r="BL253" s="16" t="s">
        <v>137</v>
      </c>
      <c r="BM253" s="142" t="s">
        <v>382</v>
      </c>
    </row>
    <row r="254" spans="2:65" s="11" customFormat="1" ht="22.9" customHeight="1">
      <c r="B254" s="119"/>
      <c r="D254" s="120" t="s">
        <v>75</v>
      </c>
      <c r="E254" s="129" t="s">
        <v>383</v>
      </c>
      <c r="F254" s="129" t="s">
        <v>384</v>
      </c>
      <c r="I254" s="122"/>
      <c r="J254" s="130">
        <f>BK254</f>
        <v>0</v>
      </c>
      <c r="L254" s="119"/>
      <c r="M254" s="124"/>
      <c r="P254" s="125">
        <f>P255</f>
        <v>0</v>
      </c>
      <c r="R254" s="125">
        <f>R255</f>
        <v>0</v>
      </c>
      <c r="T254" s="126">
        <f>T255</f>
        <v>0</v>
      </c>
      <c r="AR254" s="120" t="s">
        <v>84</v>
      </c>
      <c r="AT254" s="127" t="s">
        <v>75</v>
      </c>
      <c r="AU254" s="127" t="s">
        <v>84</v>
      </c>
      <c r="AY254" s="120" t="s">
        <v>130</v>
      </c>
      <c r="BK254" s="128">
        <f>BK255</f>
        <v>0</v>
      </c>
    </row>
    <row r="255" spans="2:65" s="1" customFormat="1" ht="24.2" customHeight="1">
      <c r="B255" s="31"/>
      <c r="C255" s="131" t="s">
        <v>385</v>
      </c>
      <c r="D255" s="131" t="s">
        <v>132</v>
      </c>
      <c r="E255" s="132" t="s">
        <v>386</v>
      </c>
      <c r="F255" s="133" t="s">
        <v>387</v>
      </c>
      <c r="G255" s="134" t="s">
        <v>192</v>
      </c>
      <c r="H255" s="135">
        <v>450.82499999999999</v>
      </c>
      <c r="I255" s="136"/>
      <c r="J255" s="137">
        <f>ROUND(I255*H255,2)</f>
        <v>0</v>
      </c>
      <c r="K255" s="133" t="s">
        <v>136</v>
      </c>
      <c r="L255" s="31"/>
      <c r="M255" s="138" t="s">
        <v>1</v>
      </c>
      <c r="N255" s="139" t="s">
        <v>41</v>
      </c>
      <c r="P255" s="140">
        <f>O255*H255</f>
        <v>0</v>
      </c>
      <c r="Q255" s="140">
        <v>0</v>
      </c>
      <c r="R255" s="140">
        <f>Q255*H255</f>
        <v>0</v>
      </c>
      <c r="S255" s="140">
        <v>0</v>
      </c>
      <c r="T255" s="141">
        <f>S255*H255</f>
        <v>0</v>
      </c>
      <c r="AR255" s="142" t="s">
        <v>137</v>
      </c>
      <c r="AT255" s="142" t="s">
        <v>132</v>
      </c>
      <c r="AU255" s="142" t="s">
        <v>86</v>
      </c>
      <c r="AY255" s="16" t="s">
        <v>130</v>
      </c>
      <c r="BE255" s="143">
        <f>IF(N255="základní",J255,0)</f>
        <v>0</v>
      </c>
      <c r="BF255" s="143">
        <f>IF(N255="snížená",J255,0)</f>
        <v>0</v>
      </c>
      <c r="BG255" s="143">
        <f>IF(N255="zákl. přenesená",J255,0)</f>
        <v>0</v>
      </c>
      <c r="BH255" s="143">
        <f>IF(N255="sníž. přenesená",J255,0)</f>
        <v>0</v>
      </c>
      <c r="BI255" s="143">
        <f>IF(N255="nulová",J255,0)</f>
        <v>0</v>
      </c>
      <c r="BJ255" s="16" t="s">
        <v>84</v>
      </c>
      <c r="BK255" s="143">
        <f>ROUND(I255*H255,2)</f>
        <v>0</v>
      </c>
      <c r="BL255" s="16" t="s">
        <v>137</v>
      </c>
      <c r="BM255" s="142" t="s">
        <v>388</v>
      </c>
    </row>
    <row r="256" spans="2:65" s="11" customFormat="1" ht="25.9" customHeight="1">
      <c r="B256" s="119"/>
      <c r="D256" s="120" t="s">
        <v>75</v>
      </c>
      <c r="E256" s="121" t="s">
        <v>389</v>
      </c>
      <c r="F256" s="121" t="s">
        <v>390</v>
      </c>
      <c r="I256" s="122"/>
      <c r="J256" s="123">
        <f>BK256</f>
        <v>0</v>
      </c>
      <c r="L256" s="119"/>
      <c r="M256" s="124"/>
      <c r="P256" s="125">
        <f>P257+P260</f>
        <v>0</v>
      </c>
      <c r="R256" s="125">
        <f>R257+R260</f>
        <v>0</v>
      </c>
      <c r="T256" s="126">
        <f>T257+T260</f>
        <v>0</v>
      </c>
      <c r="AR256" s="120" t="s">
        <v>156</v>
      </c>
      <c r="AT256" s="127" t="s">
        <v>75</v>
      </c>
      <c r="AU256" s="127" t="s">
        <v>76</v>
      </c>
      <c r="AY256" s="120" t="s">
        <v>130</v>
      </c>
      <c r="BK256" s="128">
        <f>BK257+BK260</f>
        <v>0</v>
      </c>
    </row>
    <row r="257" spans="2:65" s="11" customFormat="1" ht="22.9" customHeight="1">
      <c r="B257" s="119"/>
      <c r="D257" s="120" t="s">
        <v>75</v>
      </c>
      <c r="E257" s="129" t="s">
        <v>391</v>
      </c>
      <c r="F257" s="129" t="s">
        <v>392</v>
      </c>
      <c r="I257" s="122"/>
      <c r="J257" s="130">
        <f>BK257</f>
        <v>0</v>
      </c>
      <c r="L257" s="119"/>
      <c r="M257" s="124"/>
      <c r="P257" s="125">
        <f>SUM(P258:P259)</f>
        <v>0</v>
      </c>
      <c r="R257" s="125">
        <f>SUM(R258:R259)</f>
        <v>0</v>
      </c>
      <c r="T257" s="126">
        <f>SUM(T258:T259)</f>
        <v>0</v>
      </c>
      <c r="AR257" s="120" t="s">
        <v>156</v>
      </c>
      <c r="AT257" s="127" t="s">
        <v>75</v>
      </c>
      <c r="AU257" s="127" t="s">
        <v>84</v>
      </c>
      <c r="AY257" s="120" t="s">
        <v>130</v>
      </c>
      <c r="BK257" s="128">
        <f>SUM(BK258:BK259)</f>
        <v>0</v>
      </c>
    </row>
    <row r="258" spans="2:65" s="1" customFormat="1" ht="16.5" customHeight="1">
      <c r="B258" s="31"/>
      <c r="C258" s="131" t="s">
        <v>393</v>
      </c>
      <c r="D258" s="131" t="s">
        <v>132</v>
      </c>
      <c r="E258" s="132" t="s">
        <v>394</v>
      </c>
      <c r="F258" s="133" t="s">
        <v>392</v>
      </c>
      <c r="G258" s="134" t="s">
        <v>395</v>
      </c>
      <c r="H258" s="135">
        <v>1</v>
      </c>
      <c r="I258" s="136"/>
      <c r="J258" s="137">
        <f>ROUND(I258*H258,2)</f>
        <v>0</v>
      </c>
      <c r="K258" s="133" t="s">
        <v>136</v>
      </c>
      <c r="L258" s="31"/>
      <c r="M258" s="138" t="s">
        <v>1</v>
      </c>
      <c r="N258" s="139" t="s">
        <v>41</v>
      </c>
      <c r="P258" s="140">
        <f>O258*H258</f>
        <v>0</v>
      </c>
      <c r="Q258" s="140">
        <v>0</v>
      </c>
      <c r="R258" s="140">
        <f>Q258*H258</f>
        <v>0</v>
      </c>
      <c r="S258" s="140">
        <v>0</v>
      </c>
      <c r="T258" s="141">
        <f>S258*H258</f>
        <v>0</v>
      </c>
      <c r="AR258" s="142" t="s">
        <v>396</v>
      </c>
      <c r="AT258" s="142" t="s">
        <v>132</v>
      </c>
      <c r="AU258" s="142" t="s">
        <v>86</v>
      </c>
      <c r="AY258" s="16" t="s">
        <v>130</v>
      </c>
      <c r="BE258" s="143">
        <f>IF(N258="základní",J258,0)</f>
        <v>0</v>
      </c>
      <c r="BF258" s="143">
        <f>IF(N258="snížená",J258,0)</f>
        <v>0</v>
      </c>
      <c r="BG258" s="143">
        <f>IF(N258="zákl. přenesená",J258,0)</f>
        <v>0</v>
      </c>
      <c r="BH258" s="143">
        <f>IF(N258="sníž. přenesená",J258,0)</f>
        <v>0</v>
      </c>
      <c r="BI258" s="143">
        <f>IF(N258="nulová",J258,0)</f>
        <v>0</v>
      </c>
      <c r="BJ258" s="16" t="s">
        <v>84</v>
      </c>
      <c r="BK258" s="143">
        <f>ROUND(I258*H258,2)</f>
        <v>0</v>
      </c>
      <c r="BL258" s="16" t="s">
        <v>396</v>
      </c>
      <c r="BM258" s="142" t="s">
        <v>397</v>
      </c>
    </row>
    <row r="259" spans="2:65" s="1" customFormat="1" ht="16.5" customHeight="1">
      <c r="B259" s="31"/>
      <c r="C259" s="131" t="s">
        <v>398</v>
      </c>
      <c r="D259" s="131" t="s">
        <v>132</v>
      </c>
      <c r="E259" s="132" t="s">
        <v>399</v>
      </c>
      <c r="F259" s="133" t="s">
        <v>400</v>
      </c>
      <c r="G259" s="134" t="s">
        <v>395</v>
      </c>
      <c r="H259" s="135">
        <v>1</v>
      </c>
      <c r="I259" s="136"/>
      <c r="J259" s="137">
        <f>ROUND(I259*H259,2)</f>
        <v>0</v>
      </c>
      <c r="K259" s="133" t="s">
        <v>136</v>
      </c>
      <c r="L259" s="31"/>
      <c r="M259" s="138" t="s">
        <v>1</v>
      </c>
      <c r="N259" s="139" t="s">
        <v>41</v>
      </c>
      <c r="P259" s="140">
        <f>O259*H259</f>
        <v>0</v>
      </c>
      <c r="Q259" s="140">
        <v>0</v>
      </c>
      <c r="R259" s="140">
        <f>Q259*H259</f>
        <v>0</v>
      </c>
      <c r="S259" s="140">
        <v>0</v>
      </c>
      <c r="T259" s="141">
        <f>S259*H259</f>
        <v>0</v>
      </c>
      <c r="AR259" s="142" t="s">
        <v>396</v>
      </c>
      <c r="AT259" s="142" t="s">
        <v>132</v>
      </c>
      <c r="AU259" s="142" t="s">
        <v>86</v>
      </c>
      <c r="AY259" s="16" t="s">
        <v>130</v>
      </c>
      <c r="BE259" s="143">
        <f>IF(N259="základní",J259,0)</f>
        <v>0</v>
      </c>
      <c r="BF259" s="143">
        <f>IF(N259="snížená",J259,0)</f>
        <v>0</v>
      </c>
      <c r="BG259" s="143">
        <f>IF(N259="zákl. přenesená",J259,0)</f>
        <v>0</v>
      </c>
      <c r="BH259" s="143">
        <f>IF(N259="sníž. přenesená",J259,0)</f>
        <v>0</v>
      </c>
      <c r="BI259" s="143">
        <f>IF(N259="nulová",J259,0)</f>
        <v>0</v>
      </c>
      <c r="BJ259" s="16" t="s">
        <v>84</v>
      </c>
      <c r="BK259" s="143">
        <f>ROUND(I259*H259,2)</f>
        <v>0</v>
      </c>
      <c r="BL259" s="16" t="s">
        <v>396</v>
      </c>
      <c r="BM259" s="142" t="s">
        <v>401</v>
      </c>
    </row>
    <row r="260" spans="2:65" s="11" customFormat="1" ht="22.9" customHeight="1">
      <c r="B260" s="119"/>
      <c r="D260" s="120" t="s">
        <v>75</v>
      </c>
      <c r="E260" s="129" t="s">
        <v>402</v>
      </c>
      <c r="F260" s="129" t="s">
        <v>403</v>
      </c>
      <c r="I260" s="122"/>
      <c r="J260" s="130">
        <f>BK260</f>
        <v>0</v>
      </c>
      <c r="L260" s="119"/>
      <c r="M260" s="124"/>
      <c r="P260" s="125">
        <f>P261</f>
        <v>0</v>
      </c>
      <c r="R260" s="125">
        <f>R261</f>
        <v>0</v>
      </c>
      <c r="T260" s="126">
        <f>T261</f>
        <v>0</v>
      </c>
      <c r="AR260" s="120" t="s">
        <v>156</v>
      </c>
      <c r="AT260" s="127" t="s">
        <v>75</v>
      </c>
      <c r="AU260" s="127" t="s">
        <v>84</v>
      </c>
      <c r="AY260" s="120" t="s">
        <v>130</v>
      </c>
      <c r="BK260" s="128">
        <f>BK261</f>
        <v>0</v>
      </c>
    </row>
    <row r="261" spans="2:65" s="1" customFormat="1" ht="16.5" customHeight="1">
      <c r="B261" s="31"/>
      <c r="C261" s="131" t="s">
        <v>404</v>
      </c>
      <c r="D261" s="131" t="s">
        <v>132</v>
      </c>
      <c r="E261" s="132" t="s">
        <v>405</v>
      </c>
      <c r="F261" s="133" t="s">
        <v>403</v>
      </c>
      <c r="G261" s="134" t="s">
        <v>395</v>
      </c>
      <c r="H261" s="135">
        <v>1</v>
      </c>
      <c r="I261" s="136"/>
      <c r="J261" s="137">
        <f>ROUND(I261*H261,2)</f>
        <v>0</v>
      </c>
      <c r="K261" s="133" t="s">
        <v>136</v>
      </c>
      <c r="L261" s="31"/>
      <c r="M261" s="175" t="s">
        <v>1</v>
      </c>
      <c r="N261" s="176" t="s">
        <v>41</v>
      </c>
      <c r="O261" s="177"/>
      <c r="P261" s="178">
        <f>O261*H261</f>
        <v>0</v>
      </c>
      <c r="Q261" s="178">
        <v>0</v>
      </c>
      <c r="R261" s="178">
        <f>Q261*H261</f>
        <v>0</v>
      </c>
      <c r="S261" s="178">
        <v>0</v>
      </c>
      <c r="T261" s="179">
        <f>S261*H261</f>
        <v>0</v>
      </c>
      <c r="AR261" s="142" t="s">
        <v>396</v>
      </c>
      <c r="AT261" s="142" t="s">
        <v>132</v>
      </c>
      <c r="AU261" s="142" t="s">
        <v>86</v>
      </c>
      <c r="AY261" s="16" t="s">
        <v>130</v>
      </c>
      <c r="BE261" s="143">
        <f>IF(N261="základní",J261,0)</f>
        <v>0</v>
      </c>
      <c r="BF261" s="143">
        <f>IF(N261="snížená",J261,0)</f>
        <v>0</v>
      </c>
      <c r="BG261" s="143">
        <f>IF(N261="zákl. přenesená",J261,0)</f>
        <v>0</v>
      </c>
      <c r="BH261" s="143">
        <f>IF(N261="sníž. přenesená",J261,0)</f>
        <v>0</v>
      </c>
      <c r="BI261" s="143">
        <f>IF(N261="nulová",J261,0)</f>
        <v>0</v>
      </c>
      <c r="BJ261" s="16" t="s">
        <v>84</v>
      </c>
      <c r="BK261" s="143">
        <f>ROUND(I261*H261,2)</f>
        <v>0</v>
      </c>
      <c r="BL261" s="16" t="s">
        <v>396</v>
      </c>
      <c r="BM261" s="142" t="s">
        <v>406</v>
      </c>
    </row>
    <row r="262" spans="2:65" s="1" customFormat="1" ht="6.95" customHeight="1">
      <c r="B262" s="43"/>
      <c r="C262" s="44"/>
      <c r="D262" s="44"/>
      <c r="E262" s="44"/>
      <c r="F262" s="44"/>
      <c r="G262" s="44"/>
      <c r="H262" s="44"/>
      <c r="I262" s="44"/>
      <c r="J262" s="44"/>
      <c r="K262" s="44"/>
      <c r="L262" s="31"/>
    </row>
  </sheetData>
  <sheetProtection algorithmName="SHA-512" hashValue="5gB/KID7xzhO/GeInm5vJHFMiUOuifMwvvJboISS+o67fcGPzBL2M9OiUEaJphxl9Z0jiXw2blAy26LCbInCEA==" saltValue="eaQoMKaJ330NK8UonbD4cavOndct//S2TQbJ7Gt7vQwZU242T44qhSmV/7YY1y/Sh+VyOl16i6Jyekdu59ylow==" spinCount="100000" sheet="1" objects="1" scenarios="1" formatColumns="0" formatRows="0" autoFilter="0"/>
  <autoFilter ref="C126:K261" xr:uid="{00000000-0009-0000-0000-000001000000}"/>
  <mergeCells count="9">
    <mergeCell ref="E87:H87"/>
    <mergeCell ref="E117:H117"/>
    <mergeCell ref="E119:H11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266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AT2" s="16" t="s">
        <v>89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86</v>
      </c>
    </row>
    <row r="4" spans="2:46" ht="24.95" customHeight="1">
      <c r="B4" s="19"/>
      <c r="D4" s="20" t="s">
        <v>96</v>
      </c>
      <c r="L4" s="19"/>
      <c r="M4" s="87" t="s">
        <v>10</v>
      </c>
      <c r="AT4" s="16" t="s">
        <v>4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26.25" customHeight="1">
      <c r="B7" s="19"/>
      <c r="E7" s="218" t="str">
        <f>'Rekapitulace stavby'!K6</f>
        <v>Rekonstrukce komunikací Akátová, Dubová, Smrková a Borová v obci Čakovičky</v>
      </c>
      <c r="F7" s="219"/>
      <c r="G7" s="219"/>
      <c r="H7" s="219"/>
      <c r="L7" s="19"/>
    </row>
    <row r="8" spans="2:46" s="1" customFormat="1" ht="12" customHeight="1">
      <c r="B8" s="31"/>
      <c r="D8" s="26" t="s">
        <v>97</v>
      </c>
      <c r="L8" s="31"/>
    </row>
    <row r="9" spans="2:46" s="1" customFormat="1" ht="16.5" customHeight="1">
      <c r="B9" s="31"/>
      <c r="E9" s="180" t="s">
        <v>407</v>
      </c>
      <c r="F9" s="220"/>
      <c r="G9" s="220"/>
      <c r="H9" s="220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26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21</v>
      </c>
      <c r="I12" s="26" t="s">
        <v>22</v>
      </c>
      <c r="J12" s="51" t="str">
        <f>'Rekapitulace stavby'!AN8</f>
        <v>24. 4. 2022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24</v>
      </c>
      <c r="I14" s="26" t="s">
        <v>25</v>
      </c>
      <c r="J14" s="24" t="s">
        <v>1</v>
      </c>
      <c r="L14" s="31"/>
    </row>
    <row r="15" spans="2:46" s="1" customFormat="1" ht="18" customHeight="1">
      <c r="B15" s="31"/>
      <c r="E15" s="24" t="s">
        <v>26</v>
      </c>
      <c r="I15" s="26" t="s">
        <v>27</v>
      </c>
      <c r="J15" s="24" t="s">
        <v>1</v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28</v>
      </c>
      <c r="I17" s="26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21" t="str">
        <f>'Rekapitulace stavby'!E14</f>
        <v>Vyplň údaj</v>
      </c>
      <c r="F18" s="202"/>
      <c r="G18" s="202"/>
      <c r="H18" s="202"/>
      <c r="I18" s="26" t="s">
        <v>27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30</v>
      </c>
      <c r="I20" s="26" t="s">
        <v>25</v>
      </c>
      <c r="J20" s="24" t="s">
        <v>1</v>
      </c>
      <c r="L20" s="31"/>
    </row>
    <row r="21" spans="2:12" s="1" customFormat="1" ht="18" customHeight="1">
      <c r="B21" s="31"/>
      <c r="E21" s="24" t="s">
        <v>31</v>
      </c>
      <c r="I21" s="26" t="s">
        <v>27</v>
      </c>
      <c r="J21" s="24" t="s">
        <v>1</v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33</v>
      </c>
      <c r="I23" s="26" t="s">
        <v>25</v>
      </c>
      <c r="J23" s="24" t="str">
        <f>IF('Rekapitulace stavby'!AN19="","",'Rekapitulace stavby'!AN19)</f>
        <v/>
      </c>
      <c r="L23" s="31"/>
    </row>
    <row r="24" spans="2:12" s="1" customFormat="1" ht="18" customHeight="1">
      <c r="B24" s="31"/>
      <c r="E24" s="24" t="str">
        <f>IF('Rekapitulace stavby'!E20="","",'Rekapitulace stavby'!E20)</f>
        <v xml:space="preserve"> </v>
      </c>
      <c r="I24" s="26" t="s">
        <v>27</v>
      </c>
      <c r="J24" s="24" t="str">
        <f>IF('Rekapitulace stavby'!AN20="","",'Rekapitulace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35</v>
      </c>
      <c r="L26" s="31"/>
    </row>
    <row r="27" spans="2:12" s="7" customFormat="1" ht="16.5" customHeight="1">
      <c r="B27" s="88"/>
      <c r="E27" s="207" t="s">
        <v>1</v>
      </c>
      <c r="F27" s="207"/>
      <c r="G27" s="207"/>
      <c r="H27" s="207"/>
      <c r="L27" s="88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89" t="s">
        <v>36</v>
      </c>
      <c r="J30" s="65">
        <f>ROUND(J127,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5" customHeight="1">
      <c r="B32" s="31"/>
      <c r="F32" s="34" t="s">
        <v>38</v>
      </c>
      <c r="I32" s="34" t="s">
        <v>37</v>
      </c>
      <c r="J32" s="34" t="s">
        <v>39</v>
      </c>
      <c r="L32" s="31"/>
    </row>
    <row r="33" spans="2:12" s="1" customFormat="1" ht="14.45" customHeight="1">
      <c r="B33" s="31"/>
      <c r="D33" s="54" t="s">
        <v>40</v>
      </c>
      <c r="E33" s="26" t="s">
        <v>41</v>
      </c>
      <c r="F33" s="90">
        <f>ROUND((SUM(BE127:BE265)),  2)</f>
        <v>0</v>
      </c>
      <c r="I33" s="91">
        <v>0.21</v>
      </c>
      <c r="J33" s="90">
        <f>ROUND(((SUM(BE127:BE265))*I33),  2)</f>
        <v>0</v>
      </c>
      <c r="L33" s="31"/>
    </row>
    <row r="34" spans="2:12" s="1" customFormat="1" ht="14.45" customHeight="1">
      <c r="B34" s="31"/>
      <c r="E34" s="26" t="s">
        <v>42</v>
      </c>
      <c r="F34" s="90">
        <f>ROUND((SUM(BF127:BF265)),  2)</f>
        <v>0</v>
      </c>
      <c r="I34" s="91">
        <v>0.15</v>
      </c>
      <c r="J34" s="90">
        <f>ROUND(((SUM(BF127:BF265))*I34),  2)</f>
        <v>0</v>
      </c>
      <c r="L34" s="31"/>
    </row>
    <row r="35" spans="2:12" s="1" customFormat="1" ht="14.45" hidden="1" customHeight="1">
      <c r="B35" s="31"/>
      <c r="E35" s="26" t="s">
        <v>43</v>
      </c>
      <c r="F35" s="90">
        <f>ROUND((SUM(BG127:BG265)),  2)</f>
        <v>0</v>
      </c>
      <c r="I35" s="91">
        <v>0.21</v>
      </c>
      <c r="J35" s="90">
        <f>0</f>
        <v>0</v>
      </c>
      <c r="L35" s="31"/>
    </row>
    <row r="36" spans="2:12" s="1" customFormat="1" ht="14.45" hidden="1" customHeight="1">
      <c r="B36" s="31"/>
      <c r="E36" s="26" t="s">
        <v>44</v>
      </c>
      <c r="F36" s="90">
        <f>ROUND((SUM(BH127:BH265)),  2)</f>
        <v>0</v>
      </c>
      <c r="I36" s="91">
        <v>0.15</v>
      </c>
      <c r="J36" s="90">
        <f>0</f>
        <v>0</v>
      </c>
      <c r="L36" s="31"/>
    </row>
    <row r="37" spans="2:12" s="1" customFormat="1" ht="14.45" hidden="1" customHeight="1">
      <c r="B37" s="31"/>
      <c r="E37" s="26" t="s">
        <v>45</v>
      </c>
      <c r="F37" s="90">
        <f>ROUND((SUM(BI127:BI265)),  2)</f>
        <v>0</v>
      </c>
      <c r="I37" s="91">
        <v>0</v>
      </c>
      <c r="J37" s="90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2"/>
      <c r="D39" s="93" t="s">
        <v>46</v>
      </c>
      <c r="E39" s="56"/>
      <c r="F39" s="56"/>
      <c r="G39" s="94" t="s">
        <v>47</v>
      </c>
      <c r="H39" s="95" t="s">
        <v>48</v>
      </c>
      <c r="I39" s="56"/>
      <c r="J39" s="96">
        <f>SUM(J30:J37)</f>
        <v>0</v>
      </c>
      <c r="K39" s="97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49</v>
      </c>
      <c r="E50" s="41"/>
      <c r="F50" s="41"/>
      <c r="G50" s="40" t="s">
        <v>50</v>
      </c>
      <c r="H50" s="41"/>
      <c r="I50" s="41"/>
      <c r="J50" s="41"/>
      <c r="K50" s="41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2" t="s">
        <v>51</v>
      </c>
      <c r="E61" s="33"/>
      <c r="F61" s="98" t="s">
        <v>52</v>
      </c>
      <c r="G61" s="42" t="s">
        <v>51</v>
      </c>
      <c r="H61" s="33"/>
      <c r="I61" s="33"/>
      <c r="J61" s="99" t="s">
        <v>52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0" t="s">
        <v>53</v>
      </c>
      <c r="E65" s="41"/>
      <c r="F65" s="41"/>
      <c r="G65" s="40" t="s">
        <v>54</v>
      </c>
      <c r="H65" s="41"/>
      <c r="I65" s="41"/>
      <c r="J65" s="41"/>
      <c r="K65" s="41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2" t="s">
        <v>51</v>
      </c>
      <c r="E76" s="33"/>
      <c r="F76" s="98" t="s">
        <v>52</v>
      </c>
      <c r="G76" s="42" t="s">
        <v>51</v>
      </c>
      <c r="H76" s="33"/>
      <c r="I76" s="33"/>
      <c r="J76" s="99" t="s">
        <v>52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5" customHeight="1">
      <c r="B82" s="31"/>
      <c r="C82" s="20" t="s">
        <v>99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26.25" customHeight="1">
      <c r="B85" s="31"/>
      <c r="E85" s="218" t="str">
        <f>E7</f>
        <v>Rekonstrukce komunikací Akátová, Dubová, Smrková a Borová v obci Čakovičky</v>
      </c>
      <c r="F85" s="219"/>
      <c r="G85" s="219"/>
      <c r="H85" s="219"/>
      <c r="L85" s="31"/>
    </row>
    <row r="86" spans="2:47" s="1" customFormat="1" ht="12" customHeight="1">
      <c r="B86" s="31"/>
      <c r="C86" s="26" t="s">
        <v>97</v>
      </c>
      <c r="L86" s="31"/>
    </row>
    <row r="87" spans="2:47" s="1" customFormat="1" ht="16.5" customHeight="1">
      <c r="B87" s="31"/>
      <c r="E87" s="180" t="str">
        <f>E9</f>
        <v>02 - Trasa 2 - komunikace  ulice Dubová</v>
      </c>
      <c r="F87" s="220"/>
      <c r="G87" s="220"/>
      <c r="H87" s="220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20</v>
      </c>
      <c r="F89" s="24" t="str">
        <f>F12</f>
        <v>obec Čakovičky</v>
      </c>
      <c r="I89" s="26" t="s">
        <v>22</v>
      </c>
      <c r="J89" s="51" t="str">
        <f>IF(J12="","",J12)</f>
        <v>24. 4. 2022</v>
      </c>
      <c r="L89" s="31"/>
    </row>
    <row r="90" spans="2:47" s="1" customFormat="1" ht="6.95" customHeight="1">
      <c r="B90" s="31"/>
      <c r="L90" s="31"/>
    </row>
    <row r="91" spans="2:47" s="1" customFormat="1" ht="40.15" customHeight="1">
      <c r="B91" s="31"/>
      <c r="C91" s="26" t="s">
        <v>24</v>
      </c>
      <c r="F91" s="24" t="str">
        <f>E15</f>
        <v>Obec Čakovičky , Kojetická 32 , 250 63 Čakovičky</v>
      </c>
      <c r="I91" s="26" t="s">
        <v>30</v>
      </c>
      <c r="J91" s="29" t="str">
        <f>E21</f>
        <v>GRP geodézie a projekce, Ing. Iva Rotheová</v>
      </c>
      <c r="L91" s="31"/>
    </row>
    <row r="92" spans="2:47" s="1" customFormat="1" ht="15.2" customHeight="1">
      <c r="B92" s="31"/>
      <c r="C92" s="26" t="s">
        <v>28</v>
      </c>
      <c r="F92" s="24" t="str">
        <f>IF(E18="","",E18)</f>
        <v>Vyplň údaj</v>
      </c>
      <c r="I92" s="26" t="s">
        <v>33</v>
      </c>
      <c r="J92" s="29" t="str">
        <f>E24</f>
        <v xml:space="preserve"> 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0" t="s">
        <v>100</v>
      </c>
      <c r="D94" s="92"/>
      <c r="E94" s="92"/>
      <c r="F94" s="92"/>
      <c r="G94" s="92"/>
      <c r="H94" s="92"/>
      <c r="I94" s="92"/>
      <c r="J94" s="101" t="s">
        <v>101</v>
      </c>
      <c r="K94" s="92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2" t="s">
        <v>102</v>
      </c>
      <c r="J96" s="65">
        <f>J127</f>
        <v>0</v>
      </c>
      <c r="L96" s="31"/>
      <c r="AU96" s="16" t="s">
        <v>103</v>
      </c>
    </row>
    <row r="97" spans="2:12" s="8" customFormat="1" ht="24.95" customHeight="1">
      <c r="B97" s="103"/>
      <c r="D97" s="104" t="s">
        <v>104</v>
      </c>
      <c r="E97" s="105"/>
      <c r="F97" s="105"/>
      <c r="G97" s="105"/>
      <c r="H97" s="105"/>
      <c r="I97" s="105"/>
      <c r="J97" s="106">
        <f>J128</f>
        <v>0</v>
      </c>
      <c r="L97" s="103"/>
    </row>
    <row r="98" spans="2:12" s="9" customFormat="1" ht="19.899999999999999" customHeight="1">
      <c r="B98" s="107"/>
      <c r="D98" s="108" t="s">
        <v>105</v>
      </c>
      <c r="E98" s="109"/>
      <c r="F98" s="109"/>
      <c r="G98" s="109"/>
      <c r="H98" s="109"/>
      <c r="I98" s="109"/>
      <c r="J98" s="110">
        <f>J129</f>
        <v>0</v>
      </c>
      <c r="L98" s="107"/>
    </row>
    <row r="99" spans="2:12" s="9" customFormat="1" ht="19.899999999999999" customHeight="1">
      <c r="B99" s="107"/>
      <c r="D99" s="108" t="s">
        <v>106</v>
      </c>
      <c r="E99" s="109"/>
      <c r="F99" s="109"/>
      <c r="G99" s="109"/>
      <c r="H99" s="109"/>
      <c r="I99" s="109"/>
      <c r="J99" s="110">
        <f>J160</f>
        <v>0</v>
      </c>
      <c r="L99" s="107"/>
    </row>
    <row r="100" spans="2:12" s="9" customFormat="1" ht="19.899999999999999" customHeight="1">
      <c r="B100" s="107"/>
      <c r="D100" s="108" t="s">
        <v>107</v>
      </c>
      <c r="E100" s="109"/>
      <c r="F100" s="109"/>
      <c r="G100" s="109"/>
      <c r="H100" s="109"/>
      <c r="I100" s="109"/>
      <c r="J100" s="110">
        <f>J167</f>
        <v>0</v>
      </c>
      <c r="L100" s="107"/>
    </row>
    <row r="101" spans="2:12" s="9" customFormat="1" ht="19.899999999999999" customHeight="1">
      <c r="B101" s="107"/>
      <c r="D101" s="108" t="s">
        <v>108</v>
      </c>
      <c r="E101" s="109"/>
      <c r="F101" s="109"/>
      <c r="G101" s="109"/>
      <c r="H101" s="109"/>
      <c r="I101" s="109"/>
      <c r="J101" s="110">
        <f>J200</f>
        <v>0</v>
      </c>
      <c r="L101" s="107"/>
    </row>
    <row r="102" spans="2:12" s="9" customFormat="1" ht="19.899999999999999" customHeight="1">
      <c r="B102" s="107"/>
      <c r="D102" s="108" t="s">
        <v>109</v>
      </c>
      <c r="E102" s="109"/>
      <c r="F102" s="109"/>
      <c r="G102" s="109"/>
      <c r="H102" s="109"/>
      <c r="I102" s="109"/>
      <c r="J102" s="110">
        <f>J221</f>
        <v>0</v>
      </c>
      <c r="L102" s="107"/>
    </row>
    <row r="103" spans="2:12" s="9" customFormat="1" ht="19.899999999999999" customHeight="1">
      <c r="B103" s="107"/>
      <c r="D103" s="108" t="s">
        <v>110</v>
      </c>
      <c r="E103" s="109"/>
      <c r="F103" s="109"/>
      <c r="G103" s="109"/>
      <c r="H103" s="109"/>
      <c r="I103" s="109"/>
      <c r="J103" s="110">
        <f>J249</f>
        <v>0</v>
      </c>
      <c r="L103" s="107"/>
    </row>
    <row r="104" spans="2:12" s="9" customFormat="1" ht="19.899999999999999" customHeight="1">
      <c r="B104" s="107"/>
      <c r="D104" s="108" t="s">
        <v>111</v>
      </c>
      <c r="E104" s="109"/>
      <c r="F104" s="109"/>
      <c r="G104" s="109"/>
      <c r="H104" s="109"/>
      <c r="I104" s="109"/>
      <c r="J104" s="110">
        <f>J259</f>
        <v>0</v>
      </c>
      <c r="L104" s="107"/>
    </row>
    <row r="105" spans="2:12" s="8" customFormat="1" ht="24.95" customHeight="1">
      <c r="B105" s="103"/>
      <c r="D105" s="104" t="s">
        <v>112</v>
      </c>
      <c r="E105" s="105"/>
      <c r="F105" s="105"/>
      <c r="G105" s="105"/>
      <c r="H105" s="105"/>
      <c r="I105" s="105"/>
      <c r="J105" s="106">
        <f>J261</f>
        <v>0</v>
      </c>
      <c r="L105" s="103"/>
    </row>
    <row r="106" spans="2:12" s="9" customFormat="1" ht="19.899999999999999" customHeight="1">
      <c r="B106" s="107"/>
      <c r="D106" s="108" t="s">
        <v>113</v>
      </c>
      <c r="E106" s="109"/>
      <c r="F106" s="109"/>
      <c r="G106" s="109"/>
      <c r="H106" s="109"/>
      <c r="I106" s="109"/>
      <c r="J106" s="110">
        <f>J262</f>
        <v>0</v>
      </c>
      <c r="L106" s="107"/>
    </row>
    <row r="107" spans="2:12" s="9" customFormat="1" ht="19.899999999999999" customHeight="1">
      <c r="B107" s="107"/>
      <c r="D107" s="108" t="s">
        <v>114</v>
      </c>
      <c r="E107" s="109"/>
      <c r="F107" s="109"/>
      <c r="G107" s="109"/>
      <c r="H107" s="109"/>
      <c r="I107" s="109"/>
      <c r="J107" s="110">
        <f>J264</f>
        <v>0</v>
      </c>
      <c r="L107" s="107"/>
    </row>
    <row r="108" spans="2:12" s="1" customFormat="1" ht="21.75" customHeight="1">
      <c r="B108" s="31"/>
      <c r="L108" s="31"/>
    </row>
    <row r="109" spans="2:12" s="1" customFormat="1" ht="6.95" customHeight="1"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31"/>
    </row>
    <row r="113" spans="2:63" s="1" customFormat="1" ht="6.95" customHeight="1">
      <c r="B113" s="45"/>
      <c r="C113" s="46"/>
      <c r="D113" s="46"/>
      <c r="E113" s="46"/>
      <c r="F113" s="46"/>
      <c r="G113" s="46"/>
      <c r="H113" s="46"/>
      <c r="I113" s="46"/>
      <c r="J113" s="46"/>
      <c r="K113" s="46"/>
      <c r="L113" s="31"/>
    </row>
    <row r="114" spans="2:63" s="1" customFormat="1" ht="24.95" customHeight="1">
      <c r="B114" s="31"/>
      <c r="C114" s="20" t="s">
        <v>115</v>
      </c>
      <c r="L114" s="31"/>
    </row>
    <row r="115" spans="2:63" s="1" customFormat="1" ht="6.95" customHeight="1">
      <c r="B115" s="31"/>
      <c r="L115" s="31"/>
    </row>
    <row r="116" spans="2:63" s="1" customFormat="1" ht="12" customHeight="1">
      <c r="B116" s="31"/>
      <c r="C116" s="26" t="s">
        <v>16</v>
      </c>
      <c r="L116" s="31"/>
    </row>
    <row r="117" spans="2:63" s="1" customFormat="1" ht="26.25" customHeight="1">
      <c r="B117" s="31"/>
      <c r="E117" s="218" t="str">
        <f>E7</f>
        <v>Rekonstrukce komunikací Akátová, Dubová, Smrková a Borová v obci Čakovičky</v>
      </c>
      <c r="F117" s="219"/>
      <c r="G117" s="219"/>
      <c r="H117" s="219"/>
      <c r="L117" s="31"/>
    </row>
    <row r="118" spans="2:63" s="1" customFormat="1" ht="12" customHeight="1">
      <c r="B118" s="31"/>
      <c r="C118" s="26" t="s">
        <v>97</v>
      </c>
      <c r="L118" s="31"/>
    </row>
    <row r="119" spans="2:63" s="1" customFormat="1" ht="16.5" customHeight="1">
      <c r="B119" s="31"/>
      <c r="E119" s="180" t="str">
        <f>E9</f>
        <v>02 - Trasa 2 - komunikace  ulice Dubová</v>
      </c>
      <c r="F119" s="220"/>
      <c r="G119" s="220"/>
      <c r="H119" s="220"/>
      <c r="L119" s="31"/>
    </row>
    <row r="120" spans="2:63" s="1" customFormat="1" ht="6.95" customHeight="1">
      <c r="B120" s="31"/>
      <c r="L120" s="31"/>
    </row>
    <row r="121" spans="2:63" s="1" customFormat="1" ht="12" customHeight="1">
      <c r="B121" s="31"/>
      <c r="C121" s="26" t="s">
        <v>20</v>
      </c>
      <c r="F121" s="24" t="str">
        <f>F12</f>
        <v>obec Čakovičky</v>
      </c>
      <c r="I121" s="26" t="s">
        <v>22</v>
      </c>
      <c r="J121" s="51" t="str">
        <f>IF(J12="","",J12)</f>
        <v>24. 4. 2022</v>
      </c>
      <c r="L121" s="31"/>
    </row>
    <row r="122" spans="2:63" s="1" customFormat="1" ht="6.95" customHeight="1">
      <c r="B122" s="31"/>
      <c r="L122" s="31"/>
    </row>
    <row r="123" spans="2:63" s="1" customFormat="1" ht="40.15" customHeight="1">
      <c r="B123" s="31"/>
      <c r="C123" s="26" t="s">
        <v>24</v>
      </c>
      <c r="F123" s="24" t="str">
        <f>E15</f>
        <v>Obec Čakovičky , Kojetická 32 , 250 63 Čakovičky</v>
      </c>
      <c r="I123" s="26" t="s">
        <v>30</v>
      </c>
      <c r="J123" s="29" t="str">
        <f>E21</f>
        <v>GRP geodézie a projekce, Ing. Iva Rotheová</v>
      </c>
      <c r="L123" s="31"/>
    </row>
    <row r="124" spans="2:63" s="1" customFormat="1" ht="15.2" customHeight="1">
      <c r="B124" s="31"/>
      <c r="C124" s="26" t="s">
        <v>28</v>
      </c>
      <c r="F124" s="24" t="str">
        <f>IF(E18="","",E18)</f>
        <v>Vyplň údaj</v>
      </c>
      <c r="I124" s="26" t="s">
        <v>33</v>
      </c>
      <c r="J124" s="29" t="str">
        <f>E24</f>
        <v xml:space="preserve"> </v>
      </c>
      <c r="L124" s="31"/>
    </row>
    <row r="125" spans="2:63" s="1" customFormat="1" ht="10.35" customHeight="1">
      <c r="B125" s="31"/>
      <c r="L125" s="31"/>
    </row>
    <row r="126" spans="2:63" s="10" customFormat="1" ht="29.25" customHeight="1">
      <c r="B126" s="111"/>
      <c r="C126" s="112" t="s">
        <v>116</v>
      </c>
      <c r="D126" s="113" t="s">
        <v>61</v>
      </c>
      <c r="E126" s="113" t="s">
        <v>57</v>
      </c>
      <c r="F126" s="113" t="s">
        <v>58</v>
      </c>
      <c r="G126" s="113" t="s">
        <v>117</v>
      </c>
      <c r="H126" s="113" t="s">
        <v>118</v>
      </c>
      <c r="I126" s="113" t="s">
        <v>119</v>
      </c>
      <c r="J126" s="113" t="s">
        <v>101</v>
      </c>
      <c r="K126" s="114" t="s">
        <v>120</v>
      </c>
      <c r="L126" s="111"/>
      <c r="M126" s="58" t="s">
        <v>1</v>
      </c>
      <c r="N126" s="59" t="s">
        <v>40</v>
      </c>
      <c r="O126" s="59" t="s">
        <v>121</v>
      </c>
      <c r="P126" s="59" t="s">
        <v>122</v>
      </c>
      <c r="Q126" s="59" t="s">
        <v>123</v>
      </c>
      <c r="R126" s="59" t="s">
        <v>124</v>
      </c>
      <c r="S126" s="59" t="s">
        <v>125</v>
      </c>
      <c r="T126" s="60" t="s">
        <v>126</v>
      </c>
    </row>
    <row r="127" spans="2:63" s="1" customFormat="1" ht="22.9" customHeight="1">
      <c r="B127" s="31"/>
      <c r="C127" s="63" t="s">
        <v>127</v>
      </c>
      <c r="J127" s="115">
        <f>BK127</f>
        <v>0</v>
      </c>
      <c r="L127" s="31"/>
      <c r="M127" s="61"/>
      <c r="N127" s="52"/>
      <c r="O127" s="52"/>
      <c r="P127" s="116">
        <f>P128+P261</f>
        <v>0</v>
      </c>
      <c r="Q127" s="52"/>
      <c r="R127" s="116">
        <f>R128+R261</f>
        <v>476.49775860000005</v>
      </c>
      <c r="S127" s="52"/>
      <c r="T127" s="117">
        <f>T128+T261</f>
        <v>189.41399999999999</v>
      </c>
      <c r="AT127" s="16" t="s">
        <v>75</v>
      </c>
      <c r="AU127" s="16" t="s">
        <v>103</v>
      </c>
      <c r="BK127" s="118">
        <f>BK128+BK261</f>
        <v>0</v>
      </c>
    </row>
    <row r="128" spans="2:63" s="11" customFormat="1" ht="25.9" customHeight="1">
      <c r="B128" s="119"/>
      <c r="D128" s="120" t="s">
        <v>75</v>
      </c>
      <c r="E128" s="121" t="s">
        <v>128</v>
      </c>
      <c r="F128" s="121" t="s">
        <v>129</v>
      </c>
      <c r="I128" s="122"/>
      <c r="J128" s="123">
        <f>BK128</f>
        <v>0</v>
      </c>
      <c r="L128" s="119"/>
      <c r="M128" s="124"/>
      <c r="P128" s="125">
        <f>P129+P160+P167+P200+P221+P249+P259</f>
        <v>0</v>
      </c>
      <c r="R128" s="125">
        <f>R129+R160+R167+R200+R221+R249+R259</f>
        <v>476.49775860000005</v>
      </c>
      <c r="T128" s="126">
        <f>T129+T160+T167+T200+T221+T249+T259</f>
        <v>189.41399999999999</v>
      </c>
      <c r="AR128" s="120" t="s">
        <v>84</v>
      </c>
      <c r="AT128" s="127" t="s">
        <v>75</v>
      </c>
      <c r="AU128" s="127" t="s">
        <v>76</v>
      </c>
      <c r="AY128" s="120" t="s">
        <v>130</v>
      </c>
      <c r="BK128" s="128">
        <f>BK129+BK160+BK167+BK200+BK221+BK249+BK259</f>
        <v>0</v>
      </c>
    </row>
    <row r="129" spans="2:65" s="11" customFormat="1" ht="22.9" customHeight="1">
      <c r="B129" s="119"/>
      <c r="D129" s="120" t="s">
        <v>75</v>
      </c>
      <c r="E129" s="129" t="s">
        <v>84</v>
      </c>
      <c r="F129" s="129" t="s">
        <v>131</v>
      </c>
      <c r="I129" s="122"/>
      <c r="J129" s="130">
        <f>BK129</f>
        <v>0</v>
      </c>
      <c r="L129" s="119"/>
      <c r="M129" s="124"/>
      <c r="P129" s="125">
        <f>SUM(P130:P159)</f>
        <v>0</v>
      </c>
      <c r="R129" s="125">
        <f>SUM(R130:R159)</f>
        <v>104.92409000000001</v>
      </c>
      <c r="T129" s="126">
        <f>SUM(T130:T159)</f>
        <v>189.41399999999999</v>
      </c>
      <c r="AR129" s="120" t="s">
        <v>84</v>
      </c>
      <c r="AT129" s="127" t="s">
        <v>75</v>
      </c>
      <c r="AU129" s="127" t="s">
        <v>84</v>
      </c>
      <c r="AY129" s="120" t="s">
        <v>130</v>
      </c>
      <c r="BK129" s="128">
        <f>SUM(BK130:BK159)</f>
        <v>0</v>
      </c>
    </row>
    <row r="130" spans="2:65" s="1" customFormat="1" ht="24.2" customHeight="1">
      <c r="B130" s="31"/>
      <c r="C130" s="131" t="s">
        <v>84</v>
      </c>
      <c r="D130" s="131" t="s">
        <v>132</v>
      </c>
      <c r="E130" s="132" t="s">
        <v>139</v>
      </c>
      <c r="F130" s="133" t="s">
        <v>140</v>
      </c>
      <c r="G130" s="134" t="s">
        <v>135</v>
      </c>
      <c r="H130" s="135">
        <v>29</v>
      </c>
      <c r="I130" s="136"/>
      <c r="J130" s="137">
        <f>ROUND(I130*H130,2)</f>
        <v>0</v>
      </c>
      <c r="K130" s="133" t="s">
        <v>136</v>
      </c>
      <c r="L130" s="31"/>
      <c r="M130" s="138" t="s">
        <v>1</v>
      </c>
      <c r="N130" s="139" t="s">
        <v>41</v>
      </c>
      <c r="P130" s="140">
        <f>O130*H130</f>
        <v>0</v>
      </c>
      <c r="Q130" s="140">
        <v>0</v>
      </c>
      <c r="R130" s="140">
        <f>Q130*H130</f>
        <v>0</v>
      </c>
      <c r="S130" s="140">
        <v>0.29499999999999998</v>
      </c>
      <c r="T130" s="141">
        <f>S130*H130</f>
        <v>8.5549999999999997</v>
      </c>
      <c r="AR130" s="142" t="s">
        <v>137</v>
      </c>
      <c r="AT130" s="142" t="s">
        <v>132</v>
      </c>
      <c r="AU130" s="142" t="s">
        <v>86</v>
      </c>
      <c r="AY130" s="16" t="s">
        <v>130</v>
      </c>
      <c r="BE130" s="143">
        <f>IF(N130="základní",J130,0)</f>
        <v>0</v>
      </c>
      <c r="BF130" s="143">
        <f>IF(N130="snížená",J130,0)</f>
        <v>0</v>
      </c>
      <c r="BG130" s="143">
        <f>IF(N130="zákl. přenesená",J130,0)</f>
        <v>0</v>
      </c>
      <c r="BH130" s="143">
        <f>IF(N130="sníž. přenesená",J130,0)</f>
        <v>0</v>
      </c>
      <c r="BI130" s="143">
        <f>IF(N130="nulová",J130,0)</f>
        <v>0</v>
      </c>
      <c r="BJ130" s="16" t="s">
        <v>84</v>
      </c>
      <c r="BK130" s="143">
        <f>ROUND(I130*H130,2)</f>
        <v>0</v>
      </c>
      <c r="BL130" s="16" t="s">
        <v>137</v>
      </c>
      <c r="BM130" s="142" t="s">
        <v>408</v>
      </c>
    </row>
    <row r="131" spans="2:65" s="13" customFormat="1" ht="11.25">
      <c r="B131" s="151"/>
      <c r="D131" s="145" t="s">
        <v>150</v>
      </c>
      <c r="E131" s="152" t="s">
        <v>1</v>
      </c>
      <c r="F131" s="153" t="s">
        <v>409</v>
      </c>
      <c r="H131" s="154">
        <v>29</v>
      </c>
      <c r="I131" s="155"/>
      <c r="L131" s="151"/>
      <c r="M131" s="156"/>
      <c r="T131" s="157"/>
      <c r="AT131" s="152" t="s">
        <v>150</v>
      </c>
      <c r="AU131" s="152" t="s">
        <v>86</v>
      </c>
      <c r="AV131" s="13" t="s">
        <v>86</v>
      </c>
      <c r="AW131" s="13" t="s">
        <v>32</v>
      </c>
      <c r="AX131" s="13" t="s">
        <v>76</v>
      </c>
      <c r="AY131" s="152" t="s">
        <v>130</v>
      </c>
    </row>
    <row r="132" spans="2:65" s="14" customFormat="1" ht="11.25">
      <c r="B132" s="158"/>
      <c r="D132" s="145" t="s">
        <v>150</v>
      </c>
      <c r="E132" s="159" t="s">
        <v>1</v>
      </c>
      <c r="F132" s="160" t="s">
        <v>155</v>
      </c>
      <c r="H132" s="161">
        <v>29</v>
      </c>
      <c r="I132" s="162"/>
      <c r="L132" s="158"/>
      <c r="M132" s="163"/>
      <c r="T132" s="164"/>
      <c r="AT132" s="159" t="s">
        <v>150</v>
      </c>
      <c r="AU132" s="159" t="s">
        <v>86</v>
      </c>
      <c r="AV132" s="14" t="s">
        <v>137</v>
      </c>
      <c r="AW132" s="14" t="s">
        <v>32</v>
      </c>
      <c r="AX132" s="14" t="s">
        <v>84</v>
      </c>
      <c r="AY132" s="159" t="s">
        <v>130</v>
      </c>
    </row>
    <row r="133" spans="2:65" s="1" customFormat="1" ht="16.5" customHeight="1">
      <c r="B133" s="31"/>
      <c r="C133" s="131" t="s">
        <v>86</v>
      </c>
      <c r="D133" s="131" t="s">
        <v>132</v>
      </c>
      <c r="E133" s="132" t="s">
        <v>157</v>
      </c>
      <c r="F133" s="133" t="s">
        <v>158</v>
      </c>
      <c r="G133" s="134" t="s">
        <v>159</v>
      </c>
      <c r="H133" s="135">
        <v>5.5</v>
      </c>
      <c r="I133" s="136"/>
      <c r="J133" s="137">
        <f>ROUND(I133*H133,2)</f>
        <v>0</v>
      </c>
      <c r="K133" s="133" t="s">
        <v>136</v>
      </c>
      <c r="L133" s="31"/>
      <c r="M133" s="138" t="s">
        <v>1</v>
      </c>
      <c r="N133" s="139" t="s">
        <v>41</v>
      </c>
      <c r="P133" s="140">
        <f>O133*H133</f>
        <v>0</v>
      </c>
      <c r="Q133" s="140">
        <v>0</v>
      </c>
      <c r="R133" s="140">
        <f>Q133*H133</f>
        <v>0</v>
      </c>
      <c r="S133" s="140">
        <v>0.20499999999999999</v>
      </c>
      <c r="T133" s="141">
        <f>S133*H133</f>
        <v>1.1274999999999999</v>
      </c>
      <c r="AR133" s="142" t="s">
        <v>137</v>
      </c>
      <c r="AT133" s="142" t="s">
        <v>132</v>
      </c>
      <c r="AU133" s="142" t="s">
        <v>86</v>
      </c>
      <c r="AY133" s="16" t="s">
        <v>130</v>
      </c>
      <c r="BE133" s="143">
        <f>IF(N133="základní",J133,0)</f>
        <v>0</v>
      </c>
      <c r="BF133" s="143">
        <f>IF(N133="snížená",J133,0)</f>
        <v>0</v>
      </c>
      <c r="BG133" s="143">
        <f>IF(N133="zákl. přenesená",J133,0)</f>
        <v>0</v>
      </c>
      <c r="BH133" s="143">
        <f>IF(N133="sníž. přenesená",J133,0)</f>
        <v>0</v>
      </c>
      <c r="BI133" s="143">
        <f>IF(N133="nulová",J133,0)</f>
        <v>0</v>
      </c>
      <c r="BJ133" s="16" t="s">
        <v>84</v>
      </c>
      <c r="BK133" s="143">
        <f>ROUND(I133*H133,2)</f>
        <v>0</v>
      </c>
      <c r="BL133" s="16" t="s">
        <v>137</v>
      </c>
      <c r="BM133" s="142" t="s">
        <v>410</v>
      </c>
    </row>
    <row r="134" spans="2:65" s="1" customFormat="1" ht="24.2" customHeight="1">
      <c r="B134" s="31"/>
      <c r="C134" s="131" t="s">
        <v>142</v>
      </c>
      <c r="D134" s="131" t="s">
        <v>132</v>
      </c>
      <c r="E134" s="132" t="s">
        <v>143</v>
      </c>
      <c r="F134" s="133" t="s">
        <v>144</v>
      </c>
      <c r="G134" s="134" t="s">
        <v>135</v>
      </c>
      <c r="H134" s="135">
        <v>9</v>
      </c>
      <c r="I134" s="136"/>
      <c r="J134" s="137">
        <f>ROUND(I134*H134,2)</f>
        <v>0</v>
      </c>
      <c r="K134" s="133" t="s">
        <v>136</v>
      </c>
      <c r="L134" s="31"/>
      <c r="M134" s="138" t="s">
        <v>1</v>
      </c>
      <c r="N134" s="139" t="s">
        <v>41</v>
      </c>
      <c r="P134" s="140">
        <f>O134*H134</f>
        <v>0</v>
      </c>
      <c r="Q134" s="140">
        <v>0</v>
      </c>
      <c r="R134" s="140">
        <f>Q134*H134</f>
        <v>0</v>
      </c>
      <c r="S134" s="140">
        <v>0.32500000000000001</v>
      </c>
      <c r="T134" s="141">
        <f>S134*H134</f>
        <v>2.9250000000000003</v>
      </c>
      <c r="AR134" s="142" t="s">
        <v>137</v>
      </c>
      <c r="AT134" s="142" t="s">
        <v>132</v>
      </c>
      <c r="AU134" s="142" t="s">
        <v>86</v>
      </c>
      <c r="AY134" s="16" t="s">
        <v>130</v>
      </c>
      <c r="BE134" s="143">
        <f>IF(N134="základní",J134,0)</f>
        <v>0</v>
      </c>
      <c r="BF134" s="143">
        <f>IF(N134="snížená",J134,0)</f>
        <v>0</v>
      </c>
      <c r="BG134" s="143">
        <f>IF(N134="zákl. přenesená",J134,0)</f>
        <v>0</v>
      </c>
      <c r="BH134" s="143">
        <f>IF(N134="sníž. přenesená",J134,0)</f>
        <v>0</v>
      </c>
      <c r="BI134" s="143">
        <f>IF(N134="nulová",J134,0)</f>
        <v>0</v>
      </c>
      <c r="BJ134" s="16" t="s">
        <v>84</v>
      </c>
      <c r="BK134" s="143">
        <f>ROUND(I134*H134,2)</f>
        <v>0</v>
      </c>
      <c r="BL134" s="16" t="s">
        <v>137</v>
      </c>
      <c r="BM134" s="142" t="s">
        <v>411</v>
      </c>
    </row>
    <row r="135" spans="2:65" s="1" customFormat="1" ht="24.2" customHeight="1">
      <c r="B135" s="31"/>
      <c r="C135" s="131" t="s">
        <v>137</v>
      </c>
      <c r="D135" s="131" t="s">
        <v>132</v>
      </c>
      <c r="E135" s="132" t="s">
        <v>146</v>
      </c>
      <c r="F135" s="133" t="s">
        <v>147</v>
      </c>
      <c r="G135" s="134" t="s">
        <v>148</v>
      </c>
      <c r="H135" s="135">
        <v>136.005</v>
      </c>
      <c r="I135" s="136"/>
      <c r="J135" s="137">
        <f>ROUND(I135*H135,2)</f>
        <v>0</v>
      </c>
      <c r="K135" s="133" t="s">
        <v>136</v>
      </c>
      <c r="L135" s="31"/>
      <c r="M135" s="138" t="s">
        <v>1</v>
      </c>
      <c r="N135" s="139" t="s">
        <v>41</v>
      </c>
      <c r="P135" s="140">
        <f>O135*H135</f>
        <v>0</v>
      </c>
      <c r="Q135" s="140">
        <v>0</v>
      </c>
      <c r="R135" s="140">
        <f>Q135*H135</f>
        <v>0</v>
      </c>
      <c r="S135" s="140">
        <v>1.3</v>
      </c>
      <c r="T135" s="141">
        <f>S135*H135</f>
        <v>176.8065</v>
      </c>
      <c r="AR135" s="142" t="s">
        <v>137</v>
      </c>
      <c r="AT135" s="142" t="s">
        <v>132</v>
      </c>
      <c r="AU135" s="142" t="s">
        <v>86</v>
      </c>
      <c r="AY135" s="16" t="s">
        <v>130</v>
      </c>
      <c r="BE135" s="143">
        <f>IF(N135="základní",J135,0)</f>
        <v>0</v>
      </c>
      <c r="BF135" s="143">
        <f>IF(N135="snížená",J135,0)</f>
        <v>0</v>
      </c>
      <c r="BG135" s="143">
        <f>IF(N135="zákl. přenesená",J135,0)</f>
        <v>0</v>
      </c>
      <c r="BH135" s="143">
        <f>IF(N135="sníž. přenesená",J135,0)</f>
        <v>0</v>
      </c>
      <c r="BI135" s="143">
        <f>IF(N135="nulová",J135,0)</f>
        <v>0</v>
      </c>
      <c r="BJ135" s="16" t="s">
        <v>84</v>
      </c>
      <c r="BK135" s="143">
        <f>ROUND(I135*H135,2)</f>
        <v>0</v>
      </c>
      <c r="BL135" s="16" t="s">
        <v>137</v>
      </c>
      <c r="BM135" s="142" t="s">
        <v>412</v>
      </c>
    </row>
    <row r="136" spans="2:65" s="12" customFormat="1" ht="11.25">
      <c r="B136" s="144"/>
      <c r="D136" s="145" t="s">
        <v>150</v>
      </c>
      <c r="E136" s="146" t="s">
        <v>1</v>
      </c>
      <c r="F136" s="147" t="s">
        <v>151</v>
      </c>
      <c r="H136" s="146" t="s">
        <v>1</v>
      </c>
      <c r="I136" s="148"/>
      <c r="L136" s="144"/>
      <c r="M136" s="149"/>
      <c r="T136" s="150"/>
      <c r="AT136" s="146" t="s">
        <v>150</v>
      </c>
      <c r="AU136" s="146" t="s">
        <v>86</v>
      </c>
      <c r="AV136" s="12" t="s">
        <v>84</v>
      </c>
      <c r="AW136" s="12" t="s">
        <v>32</v>
      </c>
      <c r="AX136" s="12" t="s">
        <v>76</v>
      </c>
      <c r="AY136" s="146" t="s">
        <v>130</v>
      </c>
    </row>
    <row r="137" spans="2:65" s="13" customFormat="1" ht="11.25">
      <c r="B137" s="151"/>
      <c r="D137" s="145" t="s">
        <v>150</v>
      </c>
      <c r="E137" s="152" t="s">
        <v>1</v>
      </c>
      <c r="F137" s="153" t="s">
        <v>413</v>
      </c>
      <c r="H137" s="154">
        <v>132.10499999999999</v>
      </c>
      <c r="I137" s="155"/>
      <c r="L137" s="151"/>
      <c r="M137" s="156"/>
      <c r="T137" s="157"/>
      <c r="AT137" s="152" t="s">
        <v>150</v>
      </c>
      <c r="AU137" s="152" t="s">
        <v>86</v>
      </c>
      <c r="AV137" s="13" t="s">
        <v>86</v>
      </c>
      <c r="AW137" s="13" t="s">
        <v>32</v>
      </c>
      <c r="AX137" s="13" t="s">
        <v>76</v>
      </c>
      <c r="AY137" s="152" t="s">
        <v>130</v>
      </c>
    </row>
    <row r="138" spans="2:65" s="12" customFormat="1" ht="11.25">
      <c r="B138" s="144"/>
      <c r="D138" s="145" t="s">
        <v>150</v>
      </c>
      <c r="E138" s="146" t="s">
        <v>1</v>
      </c>
      <c r="F138" s="147" t="s">
        <v>153</v>
      </c>
      <c r="H138" s="146" t="s">
        <v>1</v>
      </c>
      <c r="I138" s="148"/>
      <c r="L138" s="144"/>
      <c r="M138" s="149"/>
      <c r="T138" s="150"/>
      <c r="AT138" s="146" t="s">
        <v>150</v>
      </c>
      <c r="AU138" s="146" t="s">
        <v>86</v>
      </c>
      <c r="AV138" s="12" t="s">
        <v>84</v>
      </c>
      <c r="AW138" s="12" t="s">
        <v>32</v>
      </c>
      <c r="AX138" s="12" t="s">
        <v>76</v>
      </c>
      <c r="AY138" s="146" t="s">
        <v>130</v>
      </c>
    </row>
    <row r="139" spans="2:65" s="13" customFormat="1" ht="11.25">
      <c r="B139" s="151"/>
      <c r="D139" s="145" t="s">
        <v>150</v>
      </c>
      <c r="E139" s="152" t="s">
        <v>1</v>
      </c>
      <c r="F139" s="153" t="s">
        <v>414</v>
      </c>
      <c r="H139" s="154">
        <v>3.9</v>
      </c>
      <c r="I139" s="155"/>
      <c r="L139" s="151"/>
      <c r="M139" s="156"/>
      <c r="T139" s="157"/>
      <c r="AT139" s="152" t="s">
        <v>150</v>
      </c>
      <c r="AU139" s="152" t="s">
        <v>86</v>
      </c>
      <c r="AV139" s="13" t="s">
        <v>86</v>
      </c>
      <c r="AW139" s="13" t="s">
        <v>32</v>
      </c>
      <c r="AX139" s="13" t="s">
        <v>76</v>
      </c>
      <c r="AY139" s="152" t="s">
        <v>130</v>
      </c>
    </row>
    <row r="140" spans="2:65" s="14" customFormat="1" ht="11.25">
      <c r="B140" s="158"/>
      <c r="D140" s="145" t="s">
        <v>150</v>
      </c>
      <c r="E140" s="159" t="s">
        <v>1</v>
      </c>
      <c r="F140" s="160" t="s">
        <v>155</v>
      </c>
      <c r="H140" s="161">
        <v>136.005</v>
      </c>
      <c r="I140" s="162"/>
      <c r="L140" s="158"/>
      <c r="M140" s="163"/>
      <c r="T140" s="164"/>
      <c r="AT140" s="159" t="s">
        <v>150</v>
      </c>
      <c r="AU140" s="159" t="s">
        <v>86</v>
      </c>
      <c r="AV140" s="14" t="s">
        <v>137</v>
      </c>
      <c r="AW140" s="14" t="s">
        <v>32</v>
      </c>
      <c r="AX140" s="14" t="s">
        <v>84</v>
      </c>
      <c r="AY140" s="159" t="s">
        <v>130</v>
      </c>
    </row>
    <row r="141" spans="2:65" s="1" customFormat="1" ht="37.9" customHeight="1">
      <c r="B141" s="31"/>
      <c r="C141" s="131" t="s">
        <v>156</v>
      </c>
      <c r="D141" s="131" t="s">
        <v>132</v>
      </c>
      <c r="E141" s="132" t="s">
        <v>167</v>
      </c>
      <c r="F141" s="133" t="s">
        <v>168</v>
      </c>
      <c r="G141" s="134" t="s">
        <v>148</v>
      </c>
      <c r="H141" s="135">
        <v>512.154</v>
      </c>
      <c r="I141" s="136"/>
      <c r="J141" s="137">
        <f>ROUND(I141*H141,2)</f>
        <v>0</v>
      </c>
      <c r="K141" s="133" t="s">
        <v>136</v>
      </c>
      <c r="L141" s="31"/>
      <c r="M141" s="138" t="s">
        <v>1</v>
      </c>
      <c r="N141" s="139" t="s">
        <v>41</v>
      </c>
      <c r="P141" s="140">
        <f>O141*H141</f>
        <v>0</v>
      </c>
      <c r="Q141" s="140">
        <v>0</v>
      </c>
      <c r="R141" s="140">
        <f>Q141*H141</f>
        <v>0</v>
      </c>
      <c r="S141" s="140">
        <v>0</v>
      </c>
      <c r="T141" s="141">
        <f>S141*H141</f>
        <v>0</v>
      </c>
      <c r="AR141" s="142" t="s">
        <v>137</v>
      </c>
      <c r="AT141" s="142" t="s">
        <v>132</v>
      </c>
      <c r="AU141" s="142" t="s">
        <v>86</v>
      </c>
      <c r="AY141" s="16" t="s">
        <v>130</v>
      </c>
      <c r="BE141" s="143">
        <f>IF(N141="základní",J141,0)</f>
        <v>0</v>
      </c>
      <c r="BF141" s="143">
        <f>IF(N141="snížená",J141,0)</f>
        <v>0</v>
      </c>
      <c r="BG141" s="143">
        <f>IF(N141="zákl. přenesená",J141,0)</f>
        <v>0</v>
      </c>
      <c r="BH141" s="143">
        <f>IF(N141="sníž. přenesená",J141,0)</f>
        <v>0</v>
      </c>
      <c r="BI141" s="143">
        <f>IF(N141="nulová",J141,0)</f>
        <v>0</v>
      </c>
      <c r="BJ141" s="16" t="s">
        <v>84</v>
      </c>
      <c r="BK141" s="143">
        <f>ROUND(I141*H141,2)</f>
        <v>0</v>
      </c>
      <c r="BL141" s="16" t="s">
        <v>137</v>
      </c>
      <c r="BM141" s="142" t="s">
        <v>415</v>
      </c>
    </row>
    <row r="142" spans="2:65" s="13" customFormat="1" ht="22.5">
      <c r="B142" s="151"/>
      <c r="D142" s="145" t="s">
        <v>150</v>
      </c>
      <c r="E142" s="152" t="s">
        <v>1</v>
      </c>
      <c r="F142" s="153" t="s">
        <v>416</v>
      </c>
      <c r="H142" s="154">
        <v>512.154</v>
      </c>
      <c r="I142" s="155"/>
      <c r="L142" s="151"/>
      <c r="M142" s="156"/>
      <c r="T142" s="157"/>
      <c r="AT142" s="152" t="s">
        <v>150</v>
      </c>
      <c r="AU142" s="152" t="s">
        <v>86</v>
      </c>
      <c r="AV142" s="13" t="s">
        <v>86</v>
      </c>
      <c r="AW142" s="13" t="s">
        <v>32</v>
      </c>
      <c r="AX142" s="13" t="s">
        <v>76</v>
      </c>
      <c r="AY142" s="152" t="s">
        <v>130</v>
      </c>
    </row>
    <row r="143" spans="2:65" s="14" customFormat="1" ht="11.25">
      <c r="B143" s="158"/>
      <c r="D143" s="145" t="s">
        <v>150</v>
      </c>
      <c r="E143" s="159" t="s">
        <v>1</v>
      </c>
      <c r="F143" s="160" t="s">
        <v>155</v>
      </c>
      <c r="H143" s="161">
        <v>512.154</v>
      </c>
      <c r="I143" s="162"/>
      <c r="L143" s="158"/>
      <c r="M143" s="163"/>
      <c r="T143" s="164"/>
      <c r="AT143" s="159" t="s">
        <v>150</v>
      </c>
      <c r="AU143" s="159" t="s">
        <v>86</v>
      </c>
      <c r="AV143" s="14" t="s">
        <v>137</v>
      </c>
      <c r="AW143" s="14" t="s">
        <v>32</v>
      </c>
      <c r="AX143" s="14" t="s">
        <v>84</v>
      </c>
      <c r="AY143" s="159" t="s">
        <v>130</v>
      </c>
    </row>
    <row r="144" spans="2:65" s="1" customFormat="1" ht="24.2" customHeight="1">
      <c r="B144" s="31"/>
      <c r="C144" s="131" t="s">
        <v>161</v>
      </c>
      <c r="D144" s="131" t="s">
        <v>132</v>
      </c>
      <c r="E144" s="132" t="s">
        <v>162</v>
      </c>
      <c r="F144" s="133" t="s">
        <v>163</v>
      </c>
      <c r="G144" s="134" t="s">
        <v>148</v>
      </c>
      <c r="H144" s="135">
        <v>36.512</v>
      </c>
      <c r="I144" s="136"/>
      <c r="J144" s="137">
        <f>ROUND(I144*H144,2)</f>
        <v>0</v>
      </c>
      <c r="K144" s="133" t="s">
        <v>136</v>
      </c>
      <c r="L144" s="31"/>
      <c r="M144" s="138" t="s">
        <v>1</v>
      </c>
      <c r="N144" s="139" t="s">
        <v>41</v>
      </c>
      <c r="P144" s="140">
        <f>O144*H144</f>
        <v>0</v>
      </c>
      <c r="Q144" s="140">
        <v>0</v>
      </c>
      <c r="R144" s="140">
        <f>Q144*H144</f>
        <v>0</v>
      </c>
      <c r="S144" s="140">
        <v>0</v>
      </c>
      <c r="T144" s="141">
        <f>S144*H144</f>
        <v>0</v>
      </c>
      <c r="AR144" s="142" t="s">
        <v>137</v>
      </c>
      <c r="AT144" s="142" t="s">
        <v>132</v>
      </c>
      <c r="AU144" s="142" t="s">
        <v>86</v>
      </c>
      <c r="AY144" s="16" t="s">
        <v>130</v>
      </c>
      <c r="BE144" s="143">
        <f>IF(N144="základní",J144,0)</f>
        <v>0</v>
      </c>
      <c r="BF144" s="143">
        <f>IF(N144="snížená",J144,0)</f>
        <v>0</v>
      </c>
      <c r="BG144" s="143">
        <f>IF(N144="zákl. přenesená",J144,0)</f>
        <v>0</v>
      </c>
      <c r="BH144" s="143">
        <f>IF(N144="sníž. přenesená",J144,0)</f>
        <v>0</v>
      </c>
      <c r="BI144" s="143">
        <f>IF(N144="nulová",J144,0)</f>
        <v>0</v>
      </c>
      <c r="BJ144" s="16" t="s">
        <v>84</v>
      </c>
      <c r="BK144" s="143">
        <f>ROUND(I144*H144,2)</f>
        <v>0</v>
      </c>
      <c r="BL144" s="16" t="s">
        <v>137</v>
      </c>
      <c r="BM144" s="142" t="s">
        <v>417</v>
      </c>
    </row>
    <row r="145" spans="2:65" s="13" customFormat="1" ht="11.25">
      <c r="B145" s="151"/>
      <c r="D145" s="145" t="s">
        <v>150</v>
      </c>
      <c r="E145" s="152" t="s">
        <v>1</v>
      </c>
      <c r="F145" s="153" t="s">
        <v>418</v>
      </c>
      <c r="H145" s="154">
        <v>36.512</v>
      </c>
      <c r="I145" s="155"/>
      <c r="L145" s="151"/>
      <c r="M145" s="156"/>
      <c r="T145" s="157"/>
      <c r="AT145" s="152" t="s">
        <v>150</v>
      </c>
      <c r="AU145" s="152" t="s">
        <v>86</v>
      </c>
      <c r="AV145" s="13" t="s">
        <v>86</v>
      </c>
      <c r="AW145" s="13" t="s">
        <v>32</v>
      </c>
      <c r="AX145" s="13" t="s">
        <v>76</v>
      </c>
      <c r="AY145" s="152" t="s">
        <v>130</v>
      </c>
    </row>
    <row r="146" spans="2:65" s="14" customFormat="1" ht="11.25">
      <c r="B146" s="158"/>
      <c r="D146" s="145" t="s">
        <v>150</v>
      </c>
      <c r="E146" s="159" t="s">
        <v>1</v>
      </c>
      <c r="F146" s="160" t="s">
        <v>155</v>
      </c>
      <c r="H146" s="161">
        <v>36.512</v>
      </c>
      <c r="I146" s="162"/>
      <c r="L146" s="158"/>
      <c r="M146" s="163"/>
      <c r="T146" s="164"/>
      <c r="AT146" s="159" t="s">
        <v>150</v>
      </c>
      <c r="AU146" s="159" t="s">
        <v>86</v>
      </c>
      <c r="AV146" s="14" t="s">
        <v>137</v>
      </c>
      <c r="AW146" s="14" t="s">
        <v>32</v>
      </c>
      <c r="AX146" s="14" t="s">
        <v>84</v>
      </c>
      <c r="AY146" s="159" t="s">
        <v>130</v>
      </c>
    </row>
    <row r="147" spans="2:65" s="1" customFormat="1" ht="24.2" customHeight="1">
      <c r="B147" s="31"/>
      <c r="C147" s="131" t="s">
        <v>166</v>
      </c>
      <c r="D147" s="131" t="s">
        <v>132</v>
      </c>
      <c r="E147" s="132" t="s">
        <v>172</v>
      </c>
      <c r="F147" s="133" t="s">
        <v>173</v>
      </c>
      <c r="G147" s="134" t="s">
        <v>148</v>
      </c>
      <c r="H147" s="135">
        <v>548.66600000000005</v>
      </c>
      <c r="I147" s="136"/>
      <c r="J147" s="137">
        <f>ROUND(I147*H147,2)</f>
        <v>0</v>
      </c>
      <c r="K147" s="133" t="s">
        <v>136</v>
      </c>
      <c r="L147" s="31"/>
      <c r="M147" s="138" t="s">
        <v>1</v>
      </c>
      <c r="N147" s="139" t="s">
        <v>41</v>
      </c>
      <c r="P147" s="140">
        <f>O147*H147</f>
        <v>0</v>
      </c>
      <c r="Q147" s="140">
        <v>0</v>
      </c>
      <c r="R147" s="140">
        <f>Q147*H147</f>
        <v>0</v>
      </c>
      <c r="S147" s="140">
        <v>0</v>
      </c>
      <c r="T147" s="141">
        <f>S147*H147</f>
        <v>0</v>
      </c>
      <c r="AR147" s="142" t="s">
        <v>137</v>
      </c>
      <c r="AT147" s="142" t="s">
        <v>132</v>
      </c>
      <c r="AU147" s="142" t="s">
        <v>86</v>
      </c>
      <c r="AY147" s="16" t="s">
        <v>130</v>
      </c>
      <c r="BE147" s="143">
        <f>IF(N147="základní",J147,0)</f>
        <v>0</v>
      </c>
      <c r="BF147" s="143">
        <f>IF(N147="snížená",J147,0)</f>
        <v>0</v>
      </c>
      <c r="BG147" s="143">
        <f>IF(N147="zákl. přenesená",J147,0)</f>
        <v>0</v>
      </c>
      <c r="BH147" s="143">
        <f>IF(N147="sníž. přenesená",J147,0)</f>
        <v>0</v>
      </c>
      <c r="BI147" s="143">
        <f>IF(N147="nulová",J147,0)</f>
        <v>0</v>
      </c>
      <c r="BJ147" s="16" t="s">
        <v>84</v>
      </c>
      <c r="BK147" s="143">
        <f>ROUND(I147*H147,2)</f>
        <v>0</v>
      </c>
      <c r="BL147" s="16" t="s">
        <v>137</v>
      </c>
      <c r="BM147" s="142" t="s">
        <v>419</v>
      </c>
    </row>
    <row r="148" spans="2:65" s="1" customFormat="1" ht="37.9" customHeight="1">
      <c r="B148" s="31"/>
      <c r="C148" s="131" t="s">
        <v>171</v>
      </c>
      <c r="D148" s="131" t="s">
        <v>132</v>
      </c>
      <c r="E148" s="132" t="s">
        <v>176</v>
      </c>
      <c r="F148" s="133" t="s">
        <v>177</v>
      </c>
      <c r="G148" s="134" t="s">
        <v>148</v>
      </c>
      <c r="H148" s="135">
        <v>548.66499999999996</v>
      </c>
      <c r="I148" s="136"/>
      <c r="J148" s="137">
        <f>ROUND(I148*H148,2)</f>
        <v>0</v>
      </c>
      <c r="K148" s="133" t="s">
        <v>136</v>
      </c>
      <c r="L148" s="31"/>
      <c r="M148" s="138" t="s">
        <v>1</v>
      </c>
      <c r="N148" s="139" t="s">
        <v>41</v>
      </c>
      <c r="P148" s="140">
        <f>O148*H148</f>
        <v>0</v>
      </c>
      <c r="Q148" s="140">
        <v>0</v>
      </c>
      <c r="R148" s="140">
        <f>Q148*H148</f>
        <v>0</v>
      </c>
      <c r="S148" s="140">
        <v>0</v>
      </c>
      <c r="T148" s="141">
        <f>S148*H148</f>
        <v>0</v>
      </c>
      <c r="AR148" s="142" t="s">
        <v>137</v>
      </c>
      <c r="AT148" s="142" t="s">
        <v>132</v>
      </c>
      <c r="AU148" s="142" t="s">
        <v>86</v>
      </c>
      <c r="AY148" s="16" t="s">
        <v>130</v>
      </c>
      <c r="BE148" s="143">
        <f>IF(N148="základní",J148,0)</f>
        <v>0</v>
      </c>
      <c r="BF148" s="143">
        <f>IF(N148="snížená",J148,0)</f>
        <v>0</v>
      </c>
      <c r="BG148" s="143">
        <f>IF(N148="zákl. přenesená",J148,0)</f>
        <v>0</v>
      </c>
      <c r="BH148" s="143">
        <f>IF(N148="sníž. přenesená",J148,0)</f>
        <v>0</v>
      </c>
      <c r="BI148" s="143">
        <f>IF(N148="nulová",J148,0)</f>
        <v>0</v>
      </c>
      <c r="BJ148" s="16" t="s">
        <v>84</v>
      </c>
      <c r="BK148" s="143">
        <f>ROUND(I148*H148,2)</f>
        <v>0</v>
      </c>
      <c r="BL148" s="16" t="s">
        <v>137</v>
      </c>
      <c r="BM148" s="142" t="s">
        <v>420</v>
      </c>
    </row>
    <row r="149" spans="2:65" s="1" customFormat="1" ht="16.5" customHeight="1">
      <c r="B149" s="31"/>
      <c r="C149" s="131" t="s">
        <v>175</v>
      </c>
      <c r="D149" s="131" t="s">
        <v>132</v>
      </c>
      <c r="E149" s="132" t="s">
        <v>180</v>
      </c>
      <c r="F149" s="133" t="s">
        <v>181</v>
      </c>
      <c r="G149" s="134" t="s">
        <v>148</v>
      </c>
      <c r="H149" s="135">
        <v>548.66600000000005</v>
      </c>
      <c r="I149" s="136"/>
      <c r="J149" s="137">
        <f>ROUND(I149*H149,2)</f>
        <v>0</v>
      </c>
      <c r="K149" s="133" t="s">
        <v>136</v>
      </c>
      <c r="L149" s="31"/>
      <c r="M149" s="138" t="s">
        <v>1</v>
      </c>
      <c r="N149" s="139" t="s">
        <v>41</v>
      </c>
      <c r="P149" s="140">
        <f>O149*H149</f>
        <v>0</v>
      </c>
      <c r="Q149" s="140">
        <v>0</v>
      </c>
      <c r="R149" s="140">
        <f>Q149*H149</f>
        <v>0</v>
      </c>
      <c r="S149" s="140">
        <v>0</v>
      </c>
      <c r="T149" s="141">
        <f>S149*H149</f>
        <v>0</v>
      </c>
      <c r="AR149" s="142" t="s">
        <v>137</v>
      </c>
      <c r="AT149" s="142" t="s">
        <v>132</v>
      </c>
      <c r="AU149" s="142" t="s">
        <v>86</v>
      </c>
      <c r="AY149" s="16" t="s">
        <v>130</v>
      </c>
      <c r="BE149" s="143">
        <f>IF(N149="základní",J149,0)</f>
        <v>0</v>
      </c>
      <c r="BF149" s="143">
        <f>IF(N149="snížená",J149,0)</f>
        <v>0</v>
      </c>
      <c r="BG149" s="143">
        <f>IF(N149="zákl. přenesená",J149,0)</f>
        <v>0</v>
      </c>
      <c r="BH149" s="143">
        <f>IF(N149="sníž. přenesená",J149,0)</f>
        <v>0</v>
      </c>
      <c r="BI149" s="143">
        <f>IF(N149="nulová",J149,0)</f>
        <v>0</v>
      </c>
      <c r="BJ149" s="16" t="s">
        <v>84</v>
      </c>
      <c r="BK149" s="143">
        <f>ROUND(I149*H149,2)</f>
        <v>0</v>
      </c>
      <c r="BL149" s="16" t="s">
        <v>137</v>
      </c>
      <c r="BM149" s="142" t="s">
        <v>421</v>
      </c>
    </row>
    <row r="150" spans="2:65" s="1" customFormat="1" ht="33" customHeight="1">
      <c r="B150" s="31"/>
      <c r="C150" s="131" t="s">
        <v>179</v>
      </c>
      <c r="D150" s="131" t="s">
        <v>132</v>
      </c>
      <c r="E150" s="132" t="s">
        <v>184</v>
      </c>
      <c r="F150" s="133" t="s">
        <v>185</v>
      </c>
      <c r="G150" s="134" t="s">
        <v>135</v>
      </c>
      <c r="H150" s="135">
        <v>451.13</v>
      </c>
      <c r="I150" s="136"/>
      <c r="J150" s="137">
        <f>ROUND(I150*H150,2)</f>
        <v>0</v>
      </c>
      <c r="K150" s="133" t="s">
        <v>136</v>
      </c>
      <c r="L150" s="31"/>
      <c r="M150" s="138" t="s">
        <v>1</v>
      </c>
      <c r="N150" s="139" t="s">
        <v>41</v>
      </c>
      <c r="P150" s="140">
        <f>O150*H150</f>
        <v>0</v>
      </c>
      <c r="Q150" s="140">
        <v>0</v>
      </c>
      <c r="R150" s="140">
        <f>Q150*H150</f>
        <v>0</v>
      </c>
      <c r="S150" s="140">
        <v>0</v>
      </c>
      <c r="T150" s="141">
        <f>S150*H150</f>
        <v>0</v>
      </c>
      <c r="AR150" s="142" t="s">
        <v>137</v>
      </c>
      <c r="AT150" s="142" t="s">
        <v>132</v>
      </c>
      <c r="AU150" s="142" t="s">
        <v>86</v>
      </c>
      <c r="AY150" s="16" t="s">
        <v>130</v>
      </c>
      <c r="BE150" s="143">
        <f>IF(N150="základní",J150,0)</f>
        <v>0</v>
      </c>
      <c r="BF150" s="143">
        <f>IF(N150="snížená",J150,0)</f>
        <v>0</v>
      </c>
      <c r="BG150" s="143">
        <f>IF(N150="zákl. přenesená",J150,0)</f>
        <v>0</v>
      </c>
      <c r="BH150" s="143">
        <f>IF(N150="sníž. přenesená",J150,0)</f>
        <v>0</v>
      </c>
      <c r="BI150" s="143">
        <f>IF(N150="nulová",J150,0)</f>
        <v>0</v>
      </c>
      <c r="BJ150" s="16" t="s">
        <v>84</v>
      </c>
      <c r="BK150" s="143">
        <f>ROUND(I150*H150,2)</f>
        <v>0</v>
      </c>
      <c r="BL150" s="16" t="s">
        <v>137</v>
      </c>
      <c r="BM150" s="142" t="s">
        <v>422</v>
      </c>
    </row>
    <row r="151" spans="2:65" s="13" customFormat="1" ht="22.5">
      <c r="B151" s="151"/>
      <c r="D151" s="145" t="s">
        <v>150</v>
      </c>
      <c r="E151" s="152" t="s">
        <v>1</v>
      </c>
      <c r="F151" s="153" t="s">
        <v>423</v>
      </c>
      <c r="H151" s="154">
        <v>451.13</v>
      </c>
      <c r="I151" s="155"/>
      <c r="L151" s="151"/>
      <c r="M151" s="156"/>
      <c r="T151" s="157"/>
      <c r="AT151" s="152" t="s">
        <v>150</v>
      </c>
      <c r="AU151" s="152" t="s">
        <v>86</v>
      </c>
      <c r="AV151" s="13" t="s">
        <v>86</v>
      </c>
      <c r="AW151" s="13" t="s">
        <v>32</v>
      </c>
      <c r="AX151" s="13" t="s">
        <v>76</v>
      </c>
      <c r="AY151" s="152" t="s">
        <v>130</v>
      </c>
    </row>
    <row r="152" spans="2:65" s="14" customFormat="1" ht="11.25">
      <c r="B152" s="158"/>
      <c r="D152" s="145" t="s">
        <v>150</v>
      </c>
      <c r="E152" s="159" t="s">
        <v>1</v>
      </c>
      <c r="F152" s="160" t="s">
        <v>155</v>
      </c>
      <c r="H152" s="161">
        <v>451.13</v>
      </c>
      <c r="I152" s="162"/>
      <c r="L152" s="158"/>
      <c r="M152" s="163"/>
      <c r="T152" s="164"/>
      <c r="AT152" s="159" t="s">
        <v>150</v>
      </c>
      <c r="AU152" s="159" t="s">
        <v>86</v>
      </c>
      <c r="AV152" s="14" t="s">
        <v>137</v>
      </c>
      <c r="AW152" s="14" t="s">
        <v>32</v>
      </c>
      <c r="AX152" s="14" t="s">
        <v>84</v>
      </c>
      <c r="AY152" s="159" t="s">
        <v>130</v>
      </c>
    </row>
    <row r="153" spans="2:65" s="1" customFormat="1" ht="16.5" customHeight="1">
      <c r="B153" s="31"/>
      <c r="C153" s="165" t="s">
        <v>183</v>
      </c>
      <c r="D153" s="165" t="s">
        <v>189</v>
      </c>
      <c r="E153" s="166" t="s">
        <v>190</v>
      </c>
      <c r="F153" s="167" t="s">
        <v>191</v>
      </c>
      <c r="G153" s="168" t="s">
        <v>192</v>
      </c>
      <c r="H153" s="169">
        <v>104.88800000000001</v>
      </c>
      <c r="I153" s="170"/>
      <c r="J153" s="171">
        <f>ROUND(I153*H153,2)</f>
        <v>0</v>
      </c>
      <c r="K153" s="167" t="s">
        <v>136</v>
      </c>
      <c r="L153" s="172"/>
      <c r="M153" s="173" t="s">
        <v>1</v>
      </c>
      <c r="N153" s="174" t="s">
        <v>41</v>
      </c>
      <c r="P153" s="140">
        <f>O153*H153</f>
        <v>0</v>
      </c>
      <c r="Q153" s="140">
        <v>1</v>
      </c>
      <c r="R153" s="140">
        <f>Q153*H153</f>
        <v>104.88800000000001</v>
      </c>
      <c r="S153" s="140">
        <v>0</v>
      </c>
      <c r="T153" s="141">
        <f>S153*H153</f>
        <v>0</v>
      </c>
      <c r="AR153" s="142" t="s">
        <v>171</v>
      </c>
      <c r="AT153" s="142" t="s">
        <v>189</v>
      </c>
      <c r="AU153" s="142" t="s">
        <v>86</v>
      </c>
      <c r="AY153" s="16" t="s">
        <v>130</v>
      </c>
      <c r="BE153" s="143">
        <f>IF(N153="základní",J153,0)</f>
        <v>0</v>
      </c>
      <c r="BF153" s="143">
        <f>IF(N153="snížená",J153,0)</f>
        <v>0</v>
      </c>
      <c r="BG153" s="143">
        <f>IF(N153="zákl. přenesená",J153,0)</f>
        <v>0</v>
      </c>
      <c r="BH153" s="143">
        <f>IF(N153="sníž. přenesená",J153,0)</f>
        <v>0</v>
      </c>
      <c r="BI153" s="143">
        <f>IF(N153="nulová",J153,0)</f>
        <v>0</v>
      </c>
      <c r="BJ153" s="16" t="s">
        <v>84</v>
      </c>
      <c r="BK153" s="143">
        <f>ROUND(I153*H153,2)</f>
        <v>0</v>
      </c>
      <c r="BL153" s="16" t="s">
        <v>137</v>
      </c>
      <c r="BM153" s="142" t="s">
        <v>424</v>
      </c>
    </row>
    <row r="154" spans="2:65" s="13" customFormat="1" ht="11.25">
      <c r="B154" s="151"/>
      <c r="D154" s="145" t="s">
        <v>150</v>
      </c>
      <c r="E154" s="152" t="s">
        <v>1</v>
      </c>
      <c r="F154" s="153" t="s">
        <v>425</v>
      </c>
      <c r="H154" s="154">
        <v>104.88800000000001</v>
      </c>
      <c r="I154" s="155"/>
      <c r="L154" s="151"/>
      <c r="M154" s="156"/>
      <c r="T154" s="157"/>
      <c r="AT154" s="152" t="s">
        <v>150</v>
      </c>
      <c r="AU154" s="152" t="s">
        <v>86</v>
      </c>
      <c r="AV154" s="13" t="s">
        <v>86</v>
      </c>
      <c r="AW154" s="13" t="s">
        <v>32</v>
      </c>
      <c r="AX154" s="13" t="s">
        <v>76</v>
      </c>
      <c r="AY154" s="152" t="s">
        <v>130</v>
      </c>
    </row>
    <row r="155" spans="2:65" s="14" customFormat="1" ht="11.25">
      <c r="B155" s="158"/>
      <c r="D155" s="145" t="s">
        <v>150</v>
      </c>
      <c r="E155" s="159" t="s">
        <v>1</v>
      </c>
      <c r="F155" s="160" t="s">
        <v>155</v>
      </c>
      <c r="H155" s="161">
        <v>104.88800000000001</v>
      </c>
      <c r="I155" s="162"/>
      <c r="L155" s="158"/>
      <c r="M155" s="163"/>
      <c r="T155" s="164"/>
      <c r="AT155" s="159" t="s">
        <v>150</v>
      </c>
      <c r="AU155" s="159" t="s">
        <v>86</v>
      </c>
      <c r="AV155" s="14" t="s">
        <v>137</v>
      </c>
      <c r="AW155" s="14" t="s">
        <v>32</v>
      </c>
      <c r="AX155" s="14" t="s">
        <v>84</v>
      </c>
      <c r="AY155" s="159" t="s">
        <v>130</v>
      </c>
    </row>
    <row r="156" spans="2:65" s="1" customFormat="1" ht="24.2" customHeight="1">
      <c r="B156" s="31"/>
      <c r="C156" s="131" t="s">
        <v>188</v>
      </c>
      <c r="D156" s="131" t="s">
        <v>132</v>
      </c>
      <c r="E156" s="132" t="s">
        <v>196</v>
      </c>
      <c r="F156" s="133" t="s">
        <v>197</v>
      </c>
      <c r="G156" s="134" t="s">
        <v>135</v>
      </c>
      <c r="H156" s="135">
        <v>451.13</v>
      </c>
      <c r="I156" s="136"/>
      <c r="J156" s="137">
        <f>ROUND(I156*H156,2)</f>
        <v>0</v>
      </c>
      <c r="K156" s="133" t="s">
        <v>136</v>
      </c>
      <c r="L156" s="31"/>
      <c r="M156" s="138" t="s">
        <v>1</v>
      </c>
      <c r="N156" s="139" t="s">
        <v>41</v>
      </c>
      <c r="P156" s="140">
        <f>O156*H156</f>
        <v>0</v>
      </c>
      <c r="Q156" s="140">
        <v>0</v>
      </c>
      <c r="R156" s="140">
        <f>Q156*H156</f>
        <v>0</v>
      </c>
      <c r="S156" s="140">
        <v>0</v>
      </c>
      <c r="T156" s="141">
        <f>S156*H156</f>
        <v>0</v>
      </c>
      <c r="AR156" s="142" t="s">
        <v>137</v>
      </c>
      <c r="AT156" s="142" t="s">
        <v>132</v>
      </c>
      <c r="AU156" s="142" t="s">
        <v>86</v>
      </c>
      <c r="AY156" s="16" t="s">
        <v>130</v>
      </c>
      <c r="BE156" s="143">
        <f>IF(N156="základní",J156,0)</f>
        <v>0</v>
      </c>
      <c r="BF156" s="143">
        <f>IF(N156="snížená",J156,0)</f>
        <v>0</v>
      </c>
      <c r="BG156" s="143">
        <f>IF(N156="zákl. přenesená",J156,0)</f>
        <v>0</v>
      </c>
      <c r="BH156" s="143">
        <f>IF(N156="sníž. přenesená",J156,0)</f>
        <v>0</v>
      </c>
      <c r="BI156" s="143">
        <f>IF(N156="nulová",J156,0)</f>
        <v>0</v>
      </c>
      <c r="BJ156" s="16" t="s">
        <v>84</v>
      </c>
      <c r="BK156" s="143">
        <f>ROUND(I156*H156,2)</f>
        <v>0</v>
      </c>
      <c r="BL156" s="16" t="s">
        <v>137</v>
      </c>
      <c r="BM156" s="142" t="s">
        <v>426</v>
      </c>
    </row>
    <row r="157" spans="2:65" s="1" customFormat="1" ht="16.5" customHeight="1">
      <c r="B157" s="31"/>
      <c r="C157" s="165" t="s">
        <v>195</v>
      </c>
      <c r="D157" s="165" t="s">
        <v>189</v>
      </c>
      <c r="E157" s="166" t="s">
        <v>200</v>
      </c>
      <c r="F157" s="167" t="s">
        <v>201</v>
      </c>
      <c r="G157" s="168" t="s">
        <v>202</v>
      </c>
      <c r="H157" s="169">
        <v>36.090000000000003</v>
      </c>
      <c r="I157" s="170"/>
      <c r="J157" s="171">
        <f>ROUND(I157*H157,2)</f>
        <v>0</v>
      </c>
      <c r="K157" s="167" t="s">
        <v>136</v>
      </c>
      <c r="L157" s="172"/>
      <c r="M157" s="173" t="s">
        <v>1</v>
      </c>
      <c r="N157" s="174" t="s">
        <v>41</v>
      </c>
      <c r="P157" s="140">
        <f>O157*H157</f>
        <v>0</v>
      </c>
      <c r="Q157" s="140">
        <v>1E-3</v>
      </c>
      <c r="R157" s="140">
        <f>Q157*H157</f>
        <v>3.6090000000000004E-2</v>
      </c>
      <c r="S157" s="140">
        <v>0</v>
      </c>
      <c r="T157" s="141">
        <f>S157*H157</f>
        <v>0</v>
      </c>
      <c r="AR157" s="142" t="s">
        <v>171</v>
      </c>
      <c r="AT157" s="142" t="s">
        <v>189</v>
      </c>
      <c r="AU157" s="142" t="s">
        <v>86</v>
      </c>
      <c r="AY157" s="16" t="s">
        <v>130</v>
      </c>
      <c r="BE157" s="143">
        <f>IF(N157="základní",J157,0)</f>
        <v>0</v>
      </c>
      <c r="BF157" s="143">
        <f>IF(N157="snížená",J157,0)</f>
        <v>0</v>
      </c>
      <c r="BG157" s="143">
        <f>IF(N157="zákl. přenesená",J157,0)</f>
        <v>0</v>
      </c>
      <c r="BH157" s="143">
        <f>IF(N157="sníž. přenesená",J157,0)</f>
        <v>0</v>
      </c>
      <c r="BI157" s="143">
        <f>IF(N157="nulová",J157,0)</f>
        <v>0</v>
      </c>
      <c r="BJ157" s="16" t="s">
        <v>84</v>
      </c>
      <c r="BK157" s="143">
        <f>ROUND(I157*H157,2)</f>
        <v>0</v>
      </c>
      <c r="BL157" s="16" t="s">
        <v>137</v>
      </c>
      <c r="BM157" s="142" t="s">
        <v>427</v>
      </c>
    </row>
    <row r="158" spans="2:65" s="13" customFormat="1" ht="11.25">
      <c r="B158" s="151"/>
      <c r="D158" s="145" t="s">
        <v>150</v>
      </c>
      <c r="F158" s="153" t="s">
        <v>428</v>
      </c>
      <c r="H158" s="154">
        <v>36.090000000000003</v>
      </c>
      <c r="I158" s="155"/>
      <c r="L158" s="151"/>
      <c r="M158" s="156"/>
      <c r="T158" s="157"/>
      <c r="AT158" s="152" t="s">
        <v>150</v>
      </c>
      <c r="AU158" s="152" t="s">
        <v>86</v>
      </c>
      <c r="AV158" s="13" t="s">
        <v>86</v>
      </c>
      <c r="AW158" s="13" t="s">
        <v>4</v>
      </c>
      <c r="AX158" s="13" t="s">
        <v>84</v>
      </c>
      <c r="AY158" s="152" t="s">
        <v>130</v>
      </c>
    </row>
    <row r="159" spans="2:65" s="1" customFormat="1" ht="21.75" customHeight="1">
      <c r="B159" s="31"/>
      <c r="C159" s="131" t="s">
        <v>199</v>
      </c>
      <c r="D159" s="131" t="s">
        <v>132</v>
      </c>
      <c r="E159" s="132" t="s">
        <v>205</v>
      </c>
      <c r="F159" s="133" t="s">
        <v>206</v>
      </c>
      <c r="G159" s="134" t="s">
        <v>135</v>
      </c>
      <c r="H159" s="135">
        <v>451.13</v>
      </c>
      <c r="I159" s="136"/>
      <c r="J159" s="137">
        <f>ROUND(I159*H159,2)</f>
        <v>0</v>
      </c>
      <c r="K159" s="133" t="s">
        <v>136</v>
      </c>
      <c r="L159" s="31"/>
      <c r="M159" s="138" t="s">
        <v>1</v>
      </c>
      <c r="N159" s="139" t="s">
        <v>41</v>
      </c>
      <c r="P159" s="140">
        <f>O159*H159</f>
        <v>0</v>
      </c>
      <c r="Q159" s="140">
        <v>0</v>
      </c>
      <c r="R159" s="140">
        <f>Q159*H159</f>
        <v>0</v>
      </c>
      <c r="S159" s="140">
        <v>0</v>
      </c>
      <c r="T159" s="141">
        <f>S159*H159</f>
        <v>0</v>
      </c>
      <c r="AR159" s="142" t="s">
        <v>137</v>
      </c>
      <c r="AT159" s="142" t="s">
        <v>132</v>
      </c>
      <c r="AU159" s="142" t="s">
        <v>86</v>
      </c>
      <c r="AY159" s="16" t="s">
        <v>130</v>
      </c>
      <c r="BE159" s="143">
        <f>IF(N159="základní",J159,0)</f>
        <v>0</v>
      </c>
      <c r="BF159" s="143">
        <f>IF(N159="snížená",J159,0)</f>
        <v>0</v>
      </c>
      <c r="BG159" s="143">
        <f>IF(N159="zákl. přenesená",J159,0)</f>
        <v>0</v>
      </c>
      <c r="BH159" s="143">
        <f>IF(N159="sníž. přenesená",J159,0)</f>
        <v>0</v>
      </c>
      <c r="BI159" s="143">
        <f>IF(N159="nulová",J159,0)</f>
        <v>0</v>
      </c>
      <c r="BJ159" s="16" t="s">
        <v>84</v>
      </c>
      <c r="BK159" s="143">
        <f>ROUND(I159*H159,2)</f>
        <v>0</v>
      </c>
      <c r="BL159" s="16" t="s">
        <v>137</v>
      </c>
      <c r="BM159" s="142" t="s">
        <v>429</v>
      </c>
    </row>
    <row r="160" spans="2:65" s="11" customFormat="1" ht="22.9" customHeight="1">
      <c r="B160" s="119"/>
      <c r="D160" s="120" t="s">
        <v>75</v>
      </c>
      <c r="E160" s="129" t="s">
        <v>86</v>
      </c>
      <c r="F160" s="129" t="s">
        <v>208</v>
      </c>
      <c r="I160" s="122"/>
      <c r="J160" s="130">
        <f>BK160</f>
        <v>0</v>
      </c>
      <c r="L160" s="119"/>
      <c r="M160" s="124"/>
      <c r="P160" s="125">
        <f>SUM(P161:P166)</f>
        <v>0</v>
      </c>
      <c r="R160" s="125">
        <f>SUM(R161:R166)</f>
        <v>0</v>
      </c>
      <c r="T160" s="126">
        <f>SUM(T161:T166)</f>
        <v>0</v>
      </c>
      <c r="AR160" s="120" t="s">
        <v>84</v>
      </c>
      <c r="AT160" s="127" t="s">
        <v>75</v>
      </c>
      <c r="AU160" s="127" t="s">
        <v>84</v>
      </c>
      <c r="AY160" s="120" t="s">
        <v>130</v>
      </c>
      <c r="BK160" s="128">
        <f>SUM(BK161:BK166)</f>
        <v>0</v>
      </c>
    </row>
    <row r="161" spans="2:65" s="1" customFormat="1" ht="24.2" customHeight="1">
      <c r="B161" s="31"/>
      <c r="C161" s="131" t="s">
        <v>8</v>
      </c>
      <c r="D161" s="131" t="s">
        <v>132</v>
      </c>
      <c r="E161" s="132" t="s">
        <v>210</v>
      </c>
      <c r="F161" s="133" t="s">
        <v>211</v>
      </c>
      <c r="G161" s="134" t="s">
        <v>135</v>
      </c>
      <c r="H161" s="135">
        <v>1062.875</v>
      </c>
      <c r="I161" s="136"/>
      <c r="J161" s="137">
        <f>ROUND(I161*H161,2)</f>
        <v>0</v>
      </c>
      <c r="K161" s="133" t="s">
        <v>1</v>
      </c>
      <c r="L161" s="31"/>
      <c r="M161" s="138" t="s">
        <v>1</v>
      </c>
      <c r="N161" s="139" t="s">
        <v>41</v>
      </c>
      <c r="P161" s="140">
        <f>O161*H161</f>
        <v>0</v>
      </c>
      <c r="Q161" s="140">
        <v>0</v>
      </c>
      <c r="R161" s="140">
        <f>Q161*H161</f>
        <v>0</v>
      </c>
      <c r="S161" s="140">
        <v>0</v>
      </c>
      <c r="T161" s="141">
        <f>S161*H161</f>
        <v>0</v>
      </c>
      <c r="AR161" s="142" t="s">
        <v>137</v>
      </c>
      <c r="AT161" s="142" t="s">
        <v>132</v>
      </c>
      <c r="AU161" s="142" t="s">
        <v>86</v>
      </c>
      <c r="AY161" s="16" t="s">
        <v>130</v>
      </c>
      <c r="BE161" s="143">
        <f>IF(N161="základní",J161,0)</f>
        <v>0</v>
      </c>
      <c r="BF161" s="143">
        <f>IF(N161="snížená",J161,0)</f>
        <v>0</v>
      </c>
      <c r="BG161" s="143">
        <f>IF(N161="zákl. přenesená",J161,0)</f>
        <v>0</v>
      </c>
      <c r="BH161" s="143">
        <f>IF(N161="sníž. přenesená",J161,0)</f>
        <v>0</v>
      </c>
      <c r="BI161" s="143">
        <f>IF(N161="nulová",J161,0)</f>
        <v>0</v>
      </c>
      <c r="BJ161" s="16" t="s">
        <v>84</v>
      </c>
      <c r="BK161" s="143">
        <f>ROUND(I161*H161,2)</f>
        <v>0</v>
      </c>
      <c r="BL161" s="16" t="s">
        <v>137</v>
      </c>
      <c r="BM161" s="142" t="s">
        <v>430</v>
      </c>
    </row>
    <row r="162" spans="2:65" s="13" customFormat="1" ht="11.25">
      <c r="B162" s="151"/>
      <c r="D162" s="145" t="s">
        <v>150</v>
      </c>
      <c r="E162" s="152" t="s">
        <v>1</v>
      </c>
      <c r="F162" s="153" t="s">
        <v>431</v>
      </c>
      <c r="H162" s="154">
        <v>1062.875</v>
      </c>
      <c r="I162" s="155"/>
      <c r="L162" s="151"/>
      <c r="M162" s="156"/>
      <c r="T162" s="157"/>
      <c r="AT162" s="152" t="s">
        <v>150</v>
      </c>
      <c r="AU162" s="152" t="s">
        <v>86</v>
      </c>
      <c r="AV162" s="13" t="s">
        <v>86</v>
      </c>
      <c r="AW162" s="13" t="s">
        <v>32</v>
      </c>
      <c r="AX162" s="13" t="s">
        <v>76</v>
      </c>
      <c r="AY162" s="152" t="s">
        <v>130</v>
      </c>
    </row>
    <row r="163" spans="2:65" s="14" customFormat="1" ht="11.25">
      <c r="B163" s="158"/>
      <c r="D163" s="145" t="s">
        <v>150</v>
      </c>
      <c r="E163" s="159" t="s">
        <v>1</v>
      </c>
      <c r="F163" s="160" t="s">
        <v>155</v>
      </c>
      <c r="H163" s="161">
        <v>1062.875</v>
      </c>
      <c r="I163" s="162"/>
      <c r="L163" s="158"/>
      <c r="M163" s="163"/>
      <c r="T163" s="164"/>
      <c r="AT163" s="159" t="s">
        <v>150</v>
      </c>
      <c r="AU163" s="159" t="s">
        <v>86</v>
      </c>
      <c r="AV163" s="14" t="s">
        <v>137</v>
      </c>
      <c r="AW163" s="14" t="s">
        <v>32</v>
      </c>
      <c r="AX163" s="14" t="s">
        <v>84</v>
      </c>
      <c r="AY163" s="159" t="s">
        <v>130</v>
      </c>
    </row>
    <row r="164" spans="2:65" s="1" customFormat="1" ht="24.2" customHeight="1">
      <c r="B164" s="31"/>
      <c r="C164" s="131" t="s">
        <v>209</v>
      </c>
      <c r="D164" s="131" t="s">
        <v>132</v>
      </c>
      <c r="E164" s="132" t="s">
        <v>215</v>
      </c>
      <c r="F164" s="133" t="s">
        <v>216</v>
      </c>
      <c r="G164" s="134" t="s">
        <v>135</v>
      </c>
      <c r="H164" s="135">
        <v>18.920000000000002</v>
      </c>
      <c r="I164" s="136"/>
      <c r="J164" s="137">
        <f>ROUND(I164*H164,2)</f>
        <v>0</v>
      </c>
      <c r="K164" s="133" t="s">
        <v>1</v>
      </c>
      <c r="L164" s="31"/>
      <c r="M164" s="138" t="s">
        <v>1</v>
      </c>
      <c r="N164" s="139" t="s">
        <v>41</v>
      </c>
      <c r="P164" s="140">
        <f>O164*H164</f>
        <v>0</v>
      </c>
      <c r="Q164" s="140">
        <v>0</v>
      </c>
      <c r="R164" s="140">
        <f>Q164*H164</f>
        <v>0</v>
      </c>
      <c r="S164" s="140">
        <v>0</v>
      </c>
      <c r="T164" s="141">
        <f>S164*H164</f>
        <v>0</v>
      </c>
      <c r="AR164" s="142" t="s">
        <v>137</v>
      </c>
      <c r="AT164" s="142" t="s">
        <v>132</v>
      </c>
      <c r="AU164" s="142" t="s">
        <v>86</v>
      </c>
      <c r="AY164" s="16" t="s">
        <v>130</v>
      </c>
      <c r="BE164" s="143">
        <f>IF(N164="základní",J164,0)</f>
        <v>0</v>
      </c>
      <c r="BF164" s="143">
        <f>IF(N164="snížená",J164,0)</f>
        <v>0</v>
      </c>
      <c r="BG164" s="143">
        <f>IF(N164="zákl. přenesená",J164,0)</f>
        <v>0</v>
      </c>
      <c r="BH164" s="143">
        <f>IF(N164="sníž. přenesená",J164,0)</f>
        <v>0</v>
      </c>
      <c r="BI164" s="143">
        <f>IF(N164="nulová",J164,0)</f>
        <v>0</v>
      </c>
      <c r="BJ164" s="16" t="s">
        <v>84</v>
      </c>
      <c r="BK164" s="143">
        <f>ROUND(I164*H164,2)</f>
        <v>0</v>
      </c>
      <c r="BL164" s="16" t="s">
        <v>137</v>
      </c>
      <c r="BM164" s="142" t="s">
        <v>432</v>
      </c>
    </row>
    <row r="165" spans="2:65" s="13" customFormat="1" ht="11.25">
      <c r="B165" s="151"/>
      <c r="D165" s="145" t="s">
        <v>150</v>
      </c>
      <c r="E165" s="152" t="s">
        <v>1</v>
      </c>
      <c r="F165" s="153" t="s">
        <v>433</v>
      </c>
      <c r="H165" s="154">
        <v>18.920000000000002</v>
      </c>
      <c r="I165" s="155"/>
      <c r="L165" s="151"/>
      <c r="M165" s="156"/>
      <c r="T165" s="157"/>
      <c r="AT165" s="152" t="s">
        <v>150</v>
      </c>
      <c r="AU165" s="152" t="s">
        <v>86</v>
      </c>
      <c r="AV165" s="13" t="s">
        <v>86</v>
      </c>
      <c r="AW165" s="13" t="s">
        <v>32</v>
      </c>
      <c r="AX165" s="13" t="s">
        <v>76</v>
      </c>
      <c r="AY165" s="152" t="s">
        <v>130</v>
      </c>
    </row>
    <row r="166" spans="2:65" s="14" customFormat="1" ht="11.25">
      <c r="B166" s="158"/>
      <c r="D166" s="145" t="s">
        <v>150</v>
      </c>
      <c r="E166" s="159" t="s">
        <v>1</v>
      </c>
      <c r="F166" s="160" t="s">
        <v>155</v>
      </c>
      <c r="H166" s="161">
        <v>18.920000000000002</v>
      </c>
      <c r="I166" s="162"/>
      <c r="L166" s="158"/>
      <c r="M166" s="163"/>
      <c r="T166" s="164"/>
      <c r="AT166" s="159" t="s">
        <v>150</v>
      </c>
      <c r="AU166" s="159" t="s">
        <v>86</v>
      </c>
      <c r="AV166" s="14" t="s">
        <v>137</v>
      </c>
      <c r="AW166" s="14" t="s">
        <v>32</v>
      </c>
      <c r="AX166" s="14" t="s">
        <v>84</v>
      </c>
      <c r="AY166" s="159" t="s">
        <v>130</v>
      </c>
    </row>
    <row r="167" spans="2:65" s="11" customFormat="1" ht="22.9" customHeight="1">
      <c r="B167" s="119"/>
      <c r="D167" s="120" t="s">
        <v>75</v>
      </c>
      <c r="E167" s="129" t="s">
        <v>156</v>
      </c>
      <c r="F167" s="129" t="s">
        <v>219</v>
      </c>
      <c r="I167" s="122"/>
      <c r="J167" s="130">
        <f>BK167</f>
        <v>0</v>
      </c>
      <c r="L167" s="119"/>
      <c r="M167" s="124"/>
      <c r="P167" s="125">
        <f>SUM(P168:P199)</f>
        <v>0</v>
      </c>
      <c r="R167" s="125">
        <f>SUM(R168:R199)</f>
        <v>293.28869800000001</v>
      </c>
      <c r="T167" s="126">
        <f>SUM(T168:T199)</f>
        <v>0</v>
      </c>
      <c r="AR167" s="120" t="s">
        <v>84</v>
      </c>
      <c r="AT167" s="127" t="s">
        <v>75</v>
      </c>
      <c r="AU167" s="127" t="s">
        <v>84</v>
      </c>
      <c r="AY167" s="120" t="s">
        <v>130</v>
      </c>
      <c r="BK167" s="128">
        <f>SUM(BK168:BK199)</f>
        <v>0</v>
      </c>
    </row>
    <row r="168" spans="2:65" s="1" customFormat="1" ht="24.2" customHeight="1">
      <c r="B168" s="31"/>
      <c r="C168" s="131" t="s">
        <v>214</v>
      </c>
      <c r="D168" s="131" t="s">
        <v>132</v>
      </c>
      <c r="E168" s="132" t="s">
        <v>221</v>
      </c>
      <c r="F168" s="133" t="s">
        <v>222</v>
      </c>
      <c r="G168" s="134" t="s">
        <v>135</v>
      </c>
      <c r="H168" s="135">
        <v>1881.894</v>
      </c>
      <c r="I168" s="136"/>
      <c r="J168" s="137">
        <f>ROUND(I168*H168,2)</f>
        <v>0</v>
      </c>
      <c r="K168" s="133" t="s">
        <v>136</v>
      </c>
      <c r="L168" s="31"/>
      <c r="M168" s="138" t="s">
        <v>1</v>
      </c>
      <c r="N168" s="139" t="s">
        <v>41</v>
      </c>
      <c r="P168" s="140">
        <f>O168*H168</f>
        <v>0</v>
      </c>
      <c r="Q168" s="140">
        <v>0</v>
      </c>
      <c r="R168" s="140">
        <f>Q168*H168</f>
        <v>0</v>
      </c>
      <c r="S168" s="140">
        <v>0</v>
      </c>
      <c r="T168" s="141">
        <f>S168*H168</f>
        <v>0</v>
      </c>
      <c r="AR168" s="142" t="s">
        <v>137</v>
      </c>
      <c r="AT168" s="142" t="s">
        <v>132</v>
      </c>
      <c r="AU168" s="142" t="s">
        <v>86</v>
      </c>
      <c r="AY168" s="16" t="s">
        <v>130</v>
      </c>
      <c r="BE168" s="143">
        <f>IF(N168="základní",J168,0)</f>
        <v>0</v>
      </c>
      <c r="BF168" s="143">
        <f>IF(N168="snížená",J168,0)</f>
        <v>0</v>
      </c>
      <c r="BG168" s="143">
        <f>IF(N168="zákl. přenesená",J168,0)</f>
        <v>0</v>
      </c>
      <c r="BH168" s="143">
        <f>IF(N168="sníž. přenesená",J168,0)</f>
        <v>0</v>
      </c>
      <c r="BI168" s="143">
        <f>IF(N168="nulová",J168,0)</f>
        <v>0</v>
      </c>
      <c r="BJ168" s="16" t="s">
        <v>84</v>
      </c>
      <c r="BK168" s="143">
        <f>ROUND(I168*H168,2)</f>
        <v>0</v>
      </c>
      <c r="BL168" s="16" t="s">
        <v>137</v>
      </c>
      <c r="BM168" s="142" t="s">
        <v>434</v>
      </c>
    </row>
    <row r="169" spans="2:65" s="13" customFormat="1" ht="11.25">
      <c r="B169" s="151"/>
      <c r="D169" s="145" t="s">
        <v>150</v>
      </c>
      <c r="E169" s="152" t="s">
        <v>1</v>
      </c>
      <c r="F169" s="153" t="s">
        <v>435</v>
      </c>
      <c r="H169" s="154">
        <v>1636.32</v>
      </c>
      <c r="I169" s="155"/>
      <c r="L169" s="151"/>
      <c r="M169" s="156"/>
      <c r="T169" s="157"/>
      <c r="AT169" s="152" t="s">
        <v>150</v>
      </c>
      <c r="AU169" s="152" t="s">
        <v>86</v>
      </c>
      <c r="AV169" s="13" t="s">
        <v>86</v>
      </c>
      <c r="AW169" s="13" t="s">
        <v>32</v>
      </c>
      <c r="AX169" s="13" t="s">
        <v>76</v>
      </c>
      <c r="AY169" s="152" t="s">
        <v>130</v>
      </c>
    </row>
    <row r="170" spans="2:65" s="13" customFormat="1" ht="11.25">
      <c r="B170" s="151"/>
      <c r="D170" s="145" t="s">
        <v>150</v>
      </c>
      <c r="E170" s="152" t="s">
        <v>1</v>
      </c>
      <c r="F170" s="153" t="s">
        <v>436</v>
      </c>
      <c r="H170" s="154">
        <v>198.45</v>
      </c>
      <c r="I170" s="155"/>
      <c r="L170" s="151"/>
      <c r="M170" s="156"/>
      <c r="T170" s="157"/>
      <c r="AT170" s="152" t="s">
        <v>150</v>
      </c>
      <c r="AU170" s="152" t="s">
        <v>86</v>
      </c>
      <c r="AV170" s="13" t="s">
        <v>86</v>
      </c>
      <c r="AW170" s="13" t="s">
        <v>32</v>
      </c>
      <c r="AX170" s="13" t="s">
        <v>76</v>
      </c>
      <c r="AY170" s="152" t="s">
        <v>130</v>
      </c>
    </row>
    <row r="171" spans="2:65" s="13" customFormat="1" ht="11.25">
      <c r="B171" s="151"/>
      <c r="D171" s="145" t="s">
        <v>150</v>
      </c>
      <c r="E171" s="152" t="s">
        <v>1</v>
      </c>
      <c r="F171" s="153" t="s">
        <v>437</v>
      </c>
      <c r="H171" s="154">
        <v>17.544</v>
      </c>
      <c r="I171" s="155"/>
      <c r="L171" s="151"/>
      <c r="M171" s="156"/>
      <c r="T171" s="157"/>
      <c r="AT171" s="152" t="s">
        <v>150</v>
      </c>
      <c r="AU171" s="152" t="s">
        <v>86</v>
      </c>
      <c r="AV171" s="13" t="s">
        <v>86</v>
      </c>
      <c r="AW171" s="13" t="s">
        <v>32</v>
      </c>
      <c r="AX171" s="13" t="s">
        <v>76</v>
      </c>
      <c r="AY171" s="152" t="s">
        <v>130</v>
      </c>
    </row>
    <row r="172" spans="2:65" s="13" customFormat="1" ht="11.25">
      <c r="B172" s="151"/>
      <c r="D172" s="145" t="s">
        <v>150</v>
      </c>
      <c r="E172" s="152" t="s">
        <v>1</v>
      </c>
      <c r="F172" s="153" t="s">
        <v>438</v>
      </c>
      <c r="H172" s="154">
        <v>29.58</v>
      </c>
      <c r="I172" s="155"/>
      <c r="L172" s="151"/>
      <c r="M172" s="156"/>
      <c r="T172" s="157"/>
      <c r="AT172" s="152" t="s">
        <v>150</v>
      </c>
      <c r="AU172" s="152" t="s">
        <v>86</v>
      </c>
      <c r="AV172" s="13" t="s">
        <v>86</v>
      </c>
      <c r="AW172" s="13" t="s">
        <v>32</v>
      </c>
      <c r="AX172" s="13" t="s">
        <v>76</v>
      </c>
      <c r="AY172" s="152" t="s">
        <v>130</v>
      </c>
    </row>
    <row r="173" spans="2:65" s="14" customFormat="1" ht="11.25">
      <c r="B173" s="158"/>
      <c r="D173" s="145" t="s">
        <v>150</v>
      </c>
      <c r="E173" s="159" t="s">
        <v>1</v>
      </c>
      <c r="F173" s="160" t="s">
        <v>155</v>
      </c>
      <c r="H173" s="161">
        <v>1881.894</v>
      </c>
      <c r="I173" s="162"/>
      <c r="L173" s="158"/>
      <c r="M173" s="163"/>
      <c r="T173" s="164"/>
      <c r="AT173" s="159" t="s">
        <v>150</v>
      </c>
      <c r="AU173" s="159" t="s">
        <v>86</v>
      </c>
      <c r="AV173" s="14" t="s">
        <v>137</v>
      </c>
      <c r="AW173" s="14" t="s">
        <v>32</v>
      </c>
      <c r="AX173" s="14" t="s">
        <v>84</v>
      </c>
      <c r="AY173" s="159" t="s">
        <v>130</v>
      </c>
    </row>
    <row r="174" spans="2:65" s="1" customFormat="1" ht="21.75" customHeight="1">
      <c r="B174" s="31"/>
      <c r="C174" s="131" t="s">
        <v>220</v>
      </c>
      <c r="D174" s="131" t="s">
        <v>132</v>
      </c>
      <c r="E174" s="132" t="s">
        <v>228</v>
      </c>
      <c r="F174" s="133" t="s">
        <v>229</v>
      </c>
      <c r="G174" s="134" t="s">
        <v>135</v>
      </c>
      <c r="H174" s="135">
        <v>97.177999999999997</v>
      </c>
      <c r="I174" s="136"/>
      <c r="J174" s="137">
        <f>ROUND(I174*H174,2)</f>
        <v>0</v>
      </c>
      <c r="K174" s="133" t="s">
        <v>136</v>
      </c>
      <c r="L174" s="31"/>
      <c r="M174" s="138" t="s">
        <v>1</v>
      </c>
      <c r="N174" s="139" t="s">
        <v>41</v>
      </c>
      <c r="P174" s="140">
        <f>O174*H174</f>
        <v>0</v>
      </c>
      <c r="Q174" s="140">
        <v>0</v>
      </c>
      <c r="R174" s="140">
        <f>Q174*H174</f>
        <v>0</v>
      </c>
      <c r="S174" s="140">
        <v>0</v>
      </c>
      <c r="T174" s="141">
        <f>S174*H174</f>
        <v>0</v>
      </c>
      <c r="AR174" s="142" t="s">
        <v>137</v>
      </c>
      <c r="AT174" s="142" t="s">
        <v>132</v>
      </c>
      <c r="AU174" s="142" t="s">
        <v>86</v>
      </c>
      <c r="AY174" s="16" t="s">
        <v>130</v>
      </c>
      <c r="BE174" s="143">
        <f>IF(N174="základní",J174,0)</f>
        <v>0</v>
      </c>
      <c r="BF174" s="143">
        <f>IF(N174="snížená",J174,0)</f>
        <v>0</v>
      </c>
      <c r="BG174" s="143">
        <f>IF(N174="zákl. přenesená",J174,0)</f>
        <v>0</v>
      </c>
      <c r="BH174" s="143">
        <f>IF(N174="sníž. přenesená",J174,0)</f>
        <v>0</v>
      </c>
      <c r="BI174" s="143">
        <f>IF(N174="nulová",J174,0)</f>
        <v>0</v>
      </c>
      <c r="BJ174" s="16" t="s">
        <v>84</v>
      </c>
      <c r="BK174" s="143">
        <f>ROUND(I174*H174,2)</f>
        <v>0</v>
      </c>
      <c r="BL174" s="16" t="s">
        <v>137</v>
      </c>
      <c r="BM174" s="142" t="s">
        <v>439</v>
      </c>
    </row>
    <row r="175" spans="2:65" s="12" customFormat="1" ht="11.25">
      <c r="B175" s="144"/>
      <c r="D175" s="145" t="s">
        <v>150</v>
      </c>
      <c r="E175" s="146" t="s">
        <v>1</v>
      </c>
      <c r="F175" s="147" t="s">
        <v>231</v>
      </c>
      <c r="H175" s="146" t="s">
        <v>1</v>
      </c>
      <c r="I175" s="148"/>
      <c r="L175" s="144"/>
      <c r="M175" s="149"/>
      <c r="T175" s="150"/>
      <c r="AT175" s="146" t="s">
        <v>150</v>
      </c>
      <c r="AU175" s="146" t="s">
        <v>86</v>
      </c>
      <c r="AV175" s="12" t="s">
        <v>84</v>
      </c>
      <c r="AW175" s="12" t="s">
        <v>32</v>
      </c>
      <c r="AX175" s="12" t="s">
        <v>76</v>
      </c>
      <c r="AY175" s="146" t="s">
        <v>130</v>
      </c>
    </row>
    <row r="176" spans="2:65" s="13" customFormat="1" ht="22.5">
      <c r="B176" s="151"/>
      <c r="D176" s="145" t="s">
        <v>150</v>
      </c>
      <c r="E176" s="152" t="s">
        <v>1</v>
      </c>
      <c r="F176" s="153" t="s">
        <v>440</v>
      </c>
      <c r="H176" s="154">
        <v>97.177999999999997</v>
      </c>
      <c r="I176" s="155"/>
      <c r="L176" s="151"/>
      <c r="M176" s="156"/>
      <c r="T176" s="157"/>
      <c r="AT176" s="152" t="s">
        <v>150</v>
      </c>
      <c r="AU176" s="152" t="s">
        <v>86</v>
      </c>
      <c r="AV176" s="13" t="s">
        <v>86</v>
      </c>
      <c r="AW176" s="13" t="s">
        <v>32</v>
      </c>
      <c r="AX176" s="13" t="s">
        <v>76</v>
      </c>
      <c r="AY176" s="152" t="s">
        <v>130</v>
      </c>
    </row>
    <row r="177" spans="2:65" s="14" customFormat="1" ht="11.25">
      <c r="B177" s="158"/>
      <c r="D177" s="145" t="s">
        <v>150</v>
      </c>
      <c r="E177" s="159" t="s">
        <v>1</v>
      </c>
      <c r="F177" s="160" t="s">
        <v>155</v>
      </c>
      <c r="H177" s="161">
        <v>97.177999999999997</v>
      </c>
      <c r="I177" s="162"/>
      <c r="L177" s="158"/>
      <c r="M177" s="163"/>
      <c r="T177" s="164"/>
      <c r="AT177" s="159" t="s">
        <v>150</v>
      </c>
      <c r="AU177" s="159" t="s">
        <v>86</v>
      </c>
      <c r="AV177" s="14" t="s">
        <v>137</v>
      </c>
      <c r="AW177" s="14" t="s">
        <v>32</v>
      </c>
      <c r="AX177" s="14" t="s">
        <v>84</v>
      </c>
      <c r="AY177" s="159" t="s">
        <v>130</v>
      </c>
    </row>
    <row r="178" spans="2:65" s="1" customFormat="1" ht="24.2" customHeight="1">
      <c r="B178" s="31"/>
      <c r="C178" s="131" t="s">
        <v>227</v>
      </c>
      <c r="D178" s="131" t="s">
        <v>132</v>
      </c>
      <c r="E178" s="132" t="s">
        <v>234</v>
      </c>
      <c r="F178" s="133" t="s">
        <v>235</v>
      </c>
      <c r="G178" s="134" t="s">
        <v>135</v>
      </c>
      <c r="H178" s="135">
        <v>17.2</v>
      </c>
      <c r="I178" s="136"/>
      <c r="J178" s="137">
        <f>ROUND(I178*H178,2)</f>
        <v>0</v>
      </c>
      <c r="K178" s="133" t="s">
        <v>136</v>
      </c>
      <c r="L178" s="31"/>
      <c r="M178" s="138" t="s">
        <v>1</v>
      </c>
      <c r="N178" s="139" t="s">
        <v>41</v>
      </c>
      <c r="P178" s="140">
        <f>O178*H178</f>
        <v>0</v>
      </c>
      <c r="Q178" s="140">
        <v>8.9219999999999994E-2</v>
      </c>
      <c r="R178" s="140">
        <f>Q178*H178</f>
        <v>1.5345839999999997</v>
      </c>
      <c r="S178" s="140">
        <v>0</v>
      </c>
      <c r="T178" s="141">
        <f>S178*H178</f>
        <v>0</v>
      </c>
      <c r="AR178" s="142" t="s">
        <v>137</v>
      </c>
      <c r="AT178" s="142" t="s">
        <v>132</v>
      </c>
      <c r="AU178" s="142" t="s">
        <v>86</v>
      </c>
      <c r="AY178" s="16" t="s">
        <v>130</v>
      </c>
      <c r="BE178" s="143">
        <f>IF(N178="základní",J178,0)</f>
        <v>0</v>
      </c>
      <c r="BF178" s="143">
        <f>IF(N178="snížená",J178,0)</f>
        <v>0</v>
      </c>
      <c r="BG178" s="143">
        <f>IF(N178="zákl. přenesená",J178,0)</f>
        <v>0</v>
      </c>
      <c r="BH178" s="143">
        <f>IF(N178="sníž. přenesená",J178,0)</f>
        <v>0</v>
      </c>
      <c r="BI178" s="143">
        <f>IF(N178="nulová",J178,0)</f>
        <v>0</v>
      </c>
      <c r="BJ178" s="16" t="s">
        <v>84</v>
      </c>
      <c r="BK178" s="143">
        <f>ROUND(I178*H178,2)</f>
        <v>0</v>
      </c>
      <c r="BL178" s="16" t="s">
        <v>137</v>
      </c>
      <c r="BM178" s="142" t="s">
        <v>441</v>
      </c>
    </row>
    <row r="179" spans="2:65" s="1" customFormat="1" ht="16.5" customHeight="1">
      <c r="B179" s="31"/>
      <c r="C179" s="165" t="s">
        <v>233</v>
      </c>
      <c r="D179" s="165" t="s">
        <v>189</v>
      </c>
      <c r="E179" s="166" t="s">
        <v>237</v>
      </c>
      <c r="F179" s="167" t="s">
        <v>238</v>
      </c>
      <c r="G179" s="168" t="s">
        <v>135</v>
      </c>
      <c r="H179" s="169">
        <v>17.544</v>
      </c>
      <c r="I179" s="170"/>
      <c r="J179" s="171">
        <f>ROUND(I179*H179,2)</f>
        <v>0</v>
      </c>
      <c r="K179" s="167" t="s">
        <v>136</v>
      </c>
      <c r="L179" s="172"/>
      <c r="M179" s="173" t="s">
        <v>1</v>
      </c>
      <c r="N179" s="174" t="s">
        <v>41</v>
      </c>
      <c r="P179" s="140">
        <f>O179*H179</f>
        <v>0</v>
      </c>
      <c r="Q179" s="140">
        <v>0.113</v>
      </c>
      <c r="R179" s="140">
        <f>Q179*H179</f>
        <v>1.982472</v>
      </c>
      <c r="S179" s="140">
        <v>0</v>
      </c>
      <c r="T179" s="141">
        <f>S179*H179</f>
        <v>0</v>
      </c>
      <c r="AR179" s="142" t="s">
        <v>171</v>
      </c>
      <c r="AT179" s="142" t="s">
        <v>189</v>
      </c>
      <c r="AU179" s="142" t="s">
        <v>86</v>
      </c>
      <c r="AY179" s="16" t="s">
        <v>130</v>
      </c>
      <c r="BE179" s="143">
        <f>IF(N179="základní",J179,0)</f>
        <v>0</v>
      </c>
      <c r="BF179" s="143">
        <f>IF(N179="snížená",J179,0)</f>
        <v>0</v>
      </c>
      <c r="BG179" s="143">
        <f>IF(N179="zákl. přenesená",J179,0)</f>
        <v>0</v>
      </c>
      <c r="BH179" s="143">
        <f>IF(N179="sníž. přenesená",J179,0)</f>
        <v>0</v>
      </c>
      <c r="BI179" s="143">
        <f>IF(N179="nulová",J179,0)</f>
        <v>0</v>
      </c>
      <c r="BJ179" s="16" t="s">
        <v>84</v>
      </c>
      <c r="BK179" s="143">
        <f>ROUND(I179*H179,2)</f>
        <v>0</v>
      </c>
      <c r="BL179" s="16" t="s">
        <v>137</v>
      </c>
      <c r="BM179" s="142" t="s">
        <v>442</v>
      </c>
    </row>
    <row r="180" spans="2:65" s="13" customFormat="1" ht="11.25">
      <c r="B180" s="151"/>
      <c r="D180" s="145" t="s">
        <v>150</v>
      </c>
      <c r="F180" s="153" t="s">
        <v>443</v>
      </c>
      <c r="H180" s="154">
        <v>17.544</v>
      </c>
      <c r="I180" s="155"/>
      <c r="L180" s="151"/>
      <c r="M180" s="156"/>
      <c r="T180" s="157"/>
      <c r="AT180" s="152" t="s">
        <v>150</v>
      </c>
      <c r="AU180" s="152" t="s">
        <v>86</v>
      </c>
      <c r="AV180" s="13" t="s">
        <v>86</v>
      </c>
      <c r="AW180" s="13" t="s">
        <v>4</v>
      </c>
      <c r="AX180" s="13" t="s">
        <v>84</v>
      </c>
      <c r="AY180" s="152" t="s">
        <v>130</v>
      </c>
    </row>
    <row r="181" spans="2:65" s="1" customFormat="1" ht="24.2" customHeight="1">
      <c r="B181" s="31"/>
      <c r="C181" s="131" t="s">
        <v>7</v>
      </c>
      <c r="D181" s="131" t="s">
        <v>132</v>
      </c>
      <c r="E181" s="132" t="s">
        <v>242</v>
      </c>
      <c r="F181" s="133" t="s">
        <v>243</v>
      </c>
      <c r="G181" s="134" t="s">
        <v>135</v>
      </c>
      <c r="H181" s="135">
        <v>902.7</v>
      </c>
      <c r="I181" s="136"/>
      <c r="J181" s="137">
        <f>ROUND(I181*H181,2)</f>
        <v>0</v>
      </c>
      <c r="K181" s="133" t="s">
        <v>136</v>
      </c>
      <c r="L181" s="31"/>
      <c r="M181" s="138" t="s">
        <v>1</v>
      </c>
      <c r="N181" s="139" t="s">
        <v>41</v>
      </c>
      <c r="P181" s="140">
        <f>O181*H181</f>
        <v>0</v>
      </c>
      <c r="Q181" s="140">
        <v>0.11162</v>
      </c>
      <c r="R181" s="140">
        <f>Q181*H181</f>
        <v>100.75937400000001</v>
      </c>
      <c r="S181" s="140">
        <v>0</v>
      </c>
      <c r="T181" s="141">
        <f>S181*H181</f>
        <v>0</v>
      </c>
      <c r="AR181" s="142" t="s">
        <v>137</v>
      </c>
      <c r="AT181" s="142" t="s">
        <v>132</v>
      </c>
      <c r="AU181" s="142" t="s">
        <v>86</v>
      </c>
      <c r="AY181" s="16" t="s">
        <v>130</v>
      </c>
      <c r="BE181" s="143">
        <f>IF(N181="základní",J181,0)</f>
        <v>0</v>
      </c>
      <c r="BF181" s="143">
        <f>IF(N181="snížená",J181,0)</f>
        <v>0</v>
      </c>
      <c r="BG181" s="143">
        <f>IF(N181="zákl. přenesená",J181,0)</f>
        <v>0</v>
      </c>
      <c r="BH181" s="143">
        <f>IF(N181="sníž. přenesená",J181,0)</f>
        <v>0</v>
      </c>
      <c r="BI181" s="143">
        <f>IF(N181="nulová",J181,0)</f>
        <v>0</v>
      </c>
      <c r="BJ181" s="16" t="s">
        <v>84</v>
      </c>
      <c r="BK181" s="143">
        <f>ROUND(I181*H181,2)</f>
        <v>0</v>
      </c>
      <c r="BL181" s="16" t="s">
        <v>137</v>
      </c>
      <c r="BM181" s="142" t="s">
        <v>444</v>
      </c>
    </row>
    <row r="182" spans="2:65" s="13" customFormat="1" ht="11.25">
      <c r="B182" s="151"/>
      <c r="D182" s="145" t="s">
        <v>150</v>
      </c>
      <c r="E182" s="152" t="s">
        <v>1</v>
      </c>
      <c r="F182" s="153" t="s">
        <v>445</v>
      </c>
      <c r="H182" s="154">
        <v>779.2</v>
      </c>
      <c r="I182" s="155"/>
      <c r="L182" s="151"/>
      <c r="M182" s="156"/>
      <c r="T182" s="157"/>
      <c r="AT182" s="152" t="s">
        <v>150</v>
      </c>
      <c r="AU182" s="152" t="s">
        <v>86</v>
      </c>
      <c r="AV182" s="13" t="s">
        <v>86</v>
      </c>
      <c r="AW182" s="13" t="s">
        <v>32</v>
      </c>
      <c r="AX182" s="13" t="s">
        <v>76</v>
      </c>
      <c r="AY182" s="152" t="s">
        <v>130</v>
      </c>
    </row>
    <row r="183" spans="2:65" s="13" customFormat="1" ht="11.25">
      <c r="B183" s="151"/>
      <c r="D183" s="145" t="s">
        <v>150</v>
      </c>
      <c r="E183" s="152" t="s">
        <v>1</v>
      </c>
      <c r="F183" s="153" t="s">
        <v>446</v>
      </c>
      <c r="H183" s="154">
        <v>94.5</v>
      </c>
      <c r="I183" s="155"/>
      <c r="L183" s="151"/>
      <c r="M183" s="156"/>
      <c r="T183" s="157"/>
      <c r="AT183" s="152" t="s">
        <v>150</v>
      </c>
      <c r="AU183" s="152" t="s">
        <v>86</v>
      </c>
      <c r="AV183" s="13" t="s">
        <v>86</v>
      </c>
      <c r="AW183" s="13" t="s">
        <v>32</v>
      </c>
      <c r="AX183" s="13" t="s">
        <v>76</v>
      </c>
      <c r="AY183" s="152" t="s">
        <v>130</v>
      </c>
    </row>
    <row r="184" spans="2:65" s="13" customFormat="1" ht="11.25">
      <c r="B184" s="151"/>
      <c r="D184" s="145" t="s">
        <v>150</v>
      </c>
      <c r="E184" s="152" t="s">
        <v>1</v>
      </c>
      <c r="F184" s="153" t="s">
        <v>447</v>
      </c>
      <c r="H184" s="154">
        <v>29</v>
      </c>
      <c r="I184" s="155"/>
      <c r="L184" s="151"/>
      <c r="M184" s="156"/>
      <c r="T184" s="157"/>
      <c r="AT184" s="152" t="s">
        <v>150</v>
      </c>
      <c r="AU184" s="152" t="s">
        <v>86</v>
      </c>
      <c r="AV184" s="13" t="s">
        <v>86</v>
      </c>
      <c r="AW184" s="13" t="s">
        <v>32</v>
      </c>
      <c r="AX184" s="13" t="s">
        <v>76</v>
      </c>
      <c r="AY184" s="152" t="s">
        <v>130</v>
      </c>
    </row>
    <row r="185" spans="2:65" s="14" customFormat="1" ht="11.25">
      <c r="B185" s="158"/>
      <c r="D185" s="145" t="s">
        <v>150</v>
      </c>
      <c r="E185" s="159" t="s">
        <v>1</v>
      </c>
      <c r="F185" s="160" t="s">
        <v>155</v>
      </c>
      <c r="H185" s="161">
        <v>902.7</v>
      </c>
      <c r="I185" s="162"/>
      <c r="L185" s="158"/>
      <c r="M185" s="163"/>
      <c r="T185" s="164"/>
      <c r="AT185" s="159" t="s">
        <v>150</v>
      </c>
      <c r="AU185" s="159" t="s">
        <v>86</v>
      </c>
      <c r="AV185" s="14" t="s">
        <v>137</v>
      </c>
      <c r="AW185" s="14" t="s">
        <v>32</v>
      </c>
      <c r="AX185" s="14" t="s">
        <v>84</v>
      </c>
      <c r="AY185" s="159" t="s">
        <v>130</v>
      </c>
    </row>
    <row r="186" spans="2:65" s="1" customFormat="1" ht="16.5" customHeight="1">
      <c r="B186" s="31"/>
      <c r="C186" s="165" t="s">
        <v>241</v>
      </c>
      <c r="D186" s="165" t="s">
        <v>189</v>
      </c>
      <c r="E186" s="166" t="s">
        <v>248</v>
      </c>
      <c r="F186" s="167" t="s">
        <v>249</v>
      </c>
      <c r="G186" s="168" t="s">
        <v>135</v>
      </c>
      <c r="H186" s="169">
        <v>824.36400000000003</v>
      </c>
      <c r="I186" s="170"/>
      <c r="J186" s="171">
        <f>ROUND(I186*H186,2)</f>
        <v>0</v>
      </c>
      <c r="K186" s="167" t="s">
        <v>136</v>
      </c>
      <c r="L186" s="172"/>
      <c r="M186" s="173" t="s">
        <v>1</v>
      </c>
      <c r="N186" s="174" t="s">
        <v>41</v>
      </c>
      <c r="P186" s="140">
        <f>O186*H186</f>
        <v>0</v>
      </c>
      <c r="Q186" s="140">
        <v>0.17599999999999999</v>
      </c>
      <c r="R186" s="140">
        <f>Q186*H186</f>
        <v>145.088064</v>
      </c>
      <c r="S186" s="140">
        <v>0</v>
      </c>
      <c r="T186" s="141">
        <f>S186*H186</f>
        <v>0</v>
      </c>
      <c r="AR186" s="142" t="s">
        <v>171</v>
      </c>
      <c r="AT186" s="142" t="s">
        <v>189</v>
      </c>
      <c r="AU186" s="142" t="s">
        <v>86</v>
      </c>
      <c r="AY186" s="16" t="s">
        <v>130</v>
      </c>
      <c r="BE186" s="143">
        <f>IF(N186="základní",J186,0)</f>
        <v>0</v>
      </c>
      <c r="BF186" s="143">
        <f>IF(N186="snížená",J186,0)</f>
        <v>0</v>
      </c>
      <c r="BG186" s="143">
        <f>IF(N186="zákl. přenesená",J186,0)</f>
        <v>0</v>
      </c>
      <c r="BH186" s="143">
        <f>IF(N186="sníž. přenesená",J186,0)</f>
        <v>0</v>
      </c>
      <c r="BI186" s="143">
        <f>IF(N186="nulová",J186,0)</f>
        <v>0</v>
      </c>
      <c r="BJ186" s="16" t="s">
        <v>84</v>
      </c>
      <c r="BK186" s="143">
        <f>ROUND(I186*H186,2)</f>
        <v>0</v>
      </c>
      <c r="BL186" s="16" t="s">
        <v>137</v>
      </c>
      <c r="BM186" s="142" t="s">
        <v>448</v>
      </c>
    </row>
    <row r="187" spans="2:65" s="13" customFormat="1" ht="11.25">
      <c r="B187" s="151"/>
      <c r="D187" s="145" t="s">
        <v>150</v>
      </c>
      <c r="E187" s="152" t="s">
        <v>1</v>
      </c>
      <c r="F187" s="153" t="s">
        <v>449</v>
      </c>
      <c r="H187" s="154">
        <v>794.78399999999999</v>
      </c>
      <c r="I187" s="155"/>
      <c r="L187" s="151"/>
      <c r="M187" s="156"/>
      <c r="T187" s="157"/>
      <c r="AT187" s="152" t="s">
        <v>150</v>
      </c>
      <c r="AU187" s="152" t="s">
        <v>86</v>
      </c>
      <c r="AV187" s="13" t="s">
        <v>86</v>
      </c>
      <c r="AW187" s="13" t="s">
        <v>32</v>
      </c>
      <c r="AX187" s="13" t="s">
        <v>76</v>
      </c>
      <c r="AY187" s="152" t="s">
        <v>130</v>
      </c>
    </row>
    <row r="188" spans="2:65" s="13" customFormat="1" ht="11.25">
      <c r="B188" s="151"/>
      <c r="D188" s="145" t="s">
        <v>150</v>
      </c>
      <c r="E188" s="152" t="s">
        <v>1</v>
      </c>
      <c r="F188" s="153" t="s">
        <v>438</v>
      </c>
      <c r="H188" s="154">
        <v>29.58</v>
      </c>
      <c r="I188" s="155"/>
      <c r="L188" s="151"/>
      <c r="M188" s="156"/>
      <c r="T188" s="157"/>
      <c r="AT188" s="152" t="s">
        <v>150</v>
      </c>
      <c r="AU188" s="152" t="s">
        <v>86</v>
      </c>
      <c r="AV188" s="13" t="s">
        <v>86</v>
      </c>
      <c r="AW188" s="13" t="s">
        <v>32</v>
      </c>
      <c r="AX188" s="13" t="s">
        <v>76</v>
      </c>
      <c r="AY188" s="152" t="s">
        <v>130</v>
      </c>
    </row>
    <row r="189" spans="2:65" s="14" customFormat="1" ht="11.25">
      <c r="B189" s="158"/>
      <c r="D189" s="145" t="s">
        <v>150</v>
      </c>
      <c r="E189" s="159" t="s">
        <v>1</v>
      </c>
      <c r="F189" s="160" t="s">
        <v>155</v>
      </c>
      <c r="H189" s="161">
        <v>824.36400000000003</v>
      </c>
      <c r="I189" s="162"/>
      <c r="L189" s="158"/>
      <c r="M189" s="163"/>
      <c r="T189" s="164"/>
      <c r="AT189" s="159" t="s">
        <v>150</v>
      </c>
      <c r="AU189" s="159" t="s">
        <v>86</v>
      </c>
      <c r="AV189" s="14" t="s">
        <v>137</v>
      </c>
      <c r="AW189" s="14" t="s">
        <v>32</v>
      </c>
      <c r="AX189" s="14" t="s">
        <v>84</v>
      </c>
      <c r="AY189" s="159" t="s">
        <v>130</v>
      </c>
    </row>
    <row r="190" spans="2:65" s="1" customFormat="1" ht="16.5" customHeight="1">
      <c r="B190" s="31"/>
      <c r="C190" s="165" t="s">
        <v>247</v>
      </c>
      <c r="D190" s="165" t="s">
        <v>189</v>
      </c>
      <c r="E190" s="166" t="s">
        <v>253</v>
      </c>
      <c r="F190" s="167" t="s">
        <v>254</v>
      </c>
      <c r="G190" s="168" t="s">
        <v>135</v>
      </c>
      <c r="H190" s="169">
        <v>96.39</v>
      </c>
      <c r="I190" s="170"/>
      <c r="J190" s="171">
        <f>ROUND(I190*H190,2)</f>
        <v>0</v>
      </c>
      <c r="K190" s="167" t="s">
        <v>136</v>
      </c>
      <c r="L190" s="172"/>
      <c r="M190" s="173" t="s">
        <v>1</v>
      </c>
      <c r="N190" s="174" t="s">
        <v>41</v>
      </c>
      <c r="P190" s="140">
        <f>O190*H190</f>
        <v>0</v>
      </c>
      <c r="Q190" s="140">
        <v>0.17599999999999999</v>
      </c>
      <c r="R190" s="140">
        <f>Q190*H190</f>
        <v>16.964639999999999</v>
      </c>
      <c r="S190" s="140">
        <v>0</v>
      </c>
      <c r="T190" s="141">
        <f>S190*H190</f>
        <v>0</v>
      </c>
      <c r="AR190" s="142" t="s">
        <v>171</v>
      </c>
      <c r="AT190" s="142" t="s">
        <v>189</v>
      </c>
      <c r="AU190" s="142" t="s">
        <v>86</v>
      </c>
      <c r="AY190" s="16" t="s">
        <v>130</v>
      </c>
      <c r="BE190" s="143">
        <f>IF(N190="základní",J190,0)</f>
        <v>0</v>
      </c>
      <c r="BF190" s="143">
        <f>IF(N190="snížená",J190,0)</f>
        <v>0</v>
      </c>
      <c r="BG190" s="143">
        <f>IF(N190="zákl. přenesená",J190,0)</f>
        <v>0</v>
      </c>
      <c r="BH190" s="143">
        <f>IF(N190="sníž. přenesená",J190,0)</f>
        <v>0</v>
      </c>
      <c r="BI190" s="143">
        <f>IF(N190="nulová",J190,0)</f>
        <v>0</v>
      </c>
      <c r="BJ190" s="16" t="s">
        <v>84</v>
      </c>
      <c r="BK190" s="143">
        <f>ROUND(I190*H190,2)</f>
        <v>0</v>
      </c>
      <c r="BL190" s="16" t="s">
        <v>137</v>
      </c>
      <c r="BM190" s="142" t="s">
        <v>450</v>
      </c>
    </row>
    <row r="191" spans="2:65" s="13" customFormat="1" ht="11.25">
      <c r="B191" s="151"/>
      <c r="D191" s="145" t="s">
        <v>150</v>
      </c>
      <c r="E191" s="152" t="s">
        <v>1</v>
      </c>
      <c r="F191" s="153" t="s">
        <v>451</v>
      </c>
      <c r="H191" s="154">
        <v>96.39</v>
      </c>
      <c r="I191" s="155"/>
      <c r="L191" s="151"/>
      <c r="M191" s="156"/>
      <c r="T191" s="157"/>
      <c r="AT191" s="152" t="s">
        <v>150</v>
      </c>
      <c r="AU191" s="152" t="s">
        <v>86</v>
      </c>
      <c r="AV191" s="13" t="s">
        <v>86</v>
      </c>
      <c r="AW191" s="13" t="s">
        <v>32</v>
      </c>
      <c r="AX191" s="13" t="s">
        <v>76</v>
      </c>
      <c r="AY191" s="152" t="s">
        <v>130</v>
      </c>
    </row>
    <row r="192" spans="2:65" s="14" customFormat="1" ht="11.25">
      <c r="B192" s="158"/>
      <c r="D192" s="145" t="s">
        <v>150</v>
      </c>
      <c r="E192" s="159" t="s">
        <v>1</v>
      </c>
      <c r="F192" s="160" t="s">
        <v>155</v>
      </c>
      <c r="H192" s="161">
        <v>96.39</v>
      </c>
      <c r="I192" s="162"/>
      <c r="L192" s="158"/>
      <c r="M192" s="163"/>
      <c r="T192" s="164"/>
      <c r="AT192" s="159" t="s">
        <v>150</v>
      </c>
      <c r="AU192" s="159" t="s">
        <v>86</v>
      </c>
      <c r="AV192" s="14" t="s">
        <v>137</v>
      </c>
      <c r="AW192" s="14" t="s">
        <v>32</v>
      </c>
      <c r="AX192" s="14" t="s">
        <v>84</v>
      </c>
      <c r="AY192" s="159" t="s">
        <v>130</v>
      </c>
    </row>
    <row r="193" spans="2:65" s="1" customFormat="1" ht="33" customHeight="1">
      <c r="B193" s="31"/>
      <c r="C193" s="131" t="s">
        <v>252</v>
      </c>
      <c r="D193" s="131" t="s">
        <v>132</v>
      </c>
      <c r="E193" s="132" t="s">
        <v>258</v>
      </c>
      <c r="F193" s="133" t="s">
        <v>259</v>
      </c>
      <c r="G193" s="134" t="s">
        <v>135</v>
      </c>
      <c r="H193" s="135">
        <v>873.7</v>
      </c>
      <c r="I193" s="136"/>
      <c r="J193" s="137">
        <f>ROUND(I193*H193,2)</f>
        <v>0</v>
      </c>
      <c r="K193" s="133" t="s">
        <v>136</v>
      </c>
      <c r="L193" s="31"/>
      <c r="M193" s="138" t="s">
        <v>1</v>
      </c>
      <c r="N193" s="139" t="s">
        <v>41</v>
      </c>
      <c r="P193" s="140">
        <f>O193*H193</f>
        <v>0</v>
      </c>
      <c r="Q193" s="140">
        <v>0</v>
      </c>
      <c r="R193" s="140">
        <f>Q193*H193</f>
        <v>0</v>
      </c>
      <c r="S193" s="140">
        <v>0</v>
      </c>
      <c r="T193" s="141">
        <f>S193*H193</f>
        <v>0</v>
      </c>
      <c r="AR193" s="142" t="s">
        <v>137</v>
      </c>
      <c r="AT193" s="142" t="s">
        <v>132</v>
      </c>
      <c r="AU193" s="142" t="s">
        <v>86</v>
      </c>
      <c r="AY193" s="16" t="s">
        <v>130</v>
      </c>
      <c r="BE193" s="143">
        <f>IF(N193="základní",J193,0)</f>
        <v>0</v>
      </c>
      <c r="BF193" s="143">
        <f>IF(N193="snížená",J193,0)</f>
        <v>0</v>
      </c>
      <c r="BG193" s="143">
        <f>IF(N193="zákl. přenesená",J193,0)</f>
        <v>0</v>
      </c>
      <c r="BH193" s="143">
        <f>IF(N193="sníž. přenesená",J193,0)</f>
        <v>0</v>
      </c>
      <c r="BI193" s="143">
        <f>IF(N193="nulová",J193,0)</f>
        <v>0</v>
      </c>
      <c r="BJ193" s="16" t="s">
        <v>84</v>
      </c>
      <c r="BK193" s="143">
        <f>ROUND(I193*H193,2)</f>
        <v>0</v>
      </c>
      <c r="BL193" s="16" t="s">
        <v>137</v>
      </c>
      <c r="BM193" s="142" t="s">
        <v>452</v>
      </c>
    </row>
    <row r="194" spans="2:65" s="1" customFormat="1" ht="24.2" customHeight="1">
      <c r="B194" s="31"/>
      <c r="C194" s="131" t="s">
        <v>257</v>
      </c>
      <c r="D194" s="131" t="s">
        <v>132</v>
      </c>
      <c r="E194" s="132" t="s">
        <v>262</v>
      </c>
      <c r="F194" s="133" t="s">
        <v>263</v>
      </c>
      <c r="G194" s="134" t="s">
        <v>135</v>
      </c>
      <c r="H194" s="135">
        <v>92.6</v>
      </c>
      <c r="I194" s="136"/>
      <c r="J194" s="137">
        <f>ROUND(I194*H194,2)</f>
        <v>0</v>
      </c>
      <c r="K194" s="133" t="s">
        <v>136</v>
      </c>
      <c r="L194" s="31"/>
      <c r="M194" s="138" t="s">
        <v>1</v>
      </c>
      <c r="N194" s="139" t="s">
        <v>41</v>
      </c>
      <c r="P194" s="140">
        <f>O194*H194</f>
        <v>0</v>
      </c>
      <c r="Q194" s="140">
        <v>0.11162</v>
      </c>
      <c r="R194" s="140">
        <f>Q194*H194</f>
        <v>10.336011999999998</v>
      </c>
      <c r="S194" s="140">
        <v>0</v>
      </c>
      <c r="T194" s="141">
        <f>S194*H194</f>
        <v>0</v>
      </c>
      <c r="AR194" s="142" t="s">
        <v>137</v>
      </c>
      <c r="AT194" s="142" t="s">
        <v>132</v>
      </c>
      <c r="AU194" s="142" t="s">
        <v>86</v>
      </c>
      <c r="AY194" s="16" t="s">
        <v>130</v>
      </c>
      <c r="BE194" s="143">
        <f>IF(N194="základní",J194,0)</f>
        <v>0</v>
      </c>
      <c r="BF194" s="143">
        <f>IF(N194="snížená",J194,0)</f>
        <v>0</v>
      </c>
      <c r="BG194" s="143">
        <f>IF(N194="zákl. přenesená",J194,0)</f>
        <v>0</v>
      </c>
      <c r="BH194" s="143">
        <f>IF(N194="sníž. přenesená",J194,0)</f>
        <v>0</v>
      </c>
      <c r="BI194" s="143">
        <f>IF(N194="nulová",J194,0)</f>
        <v>0</v>
      </c>
      <c r="BJ194" s="16" t="s">
        <v>84</v>
      </c>
      <c r="BK194" s="143">
        <f>ROUND(I194*H194,2)</f>
        <v>0</v>
      </c>
      <c r="BL194" s="16" t="s">
        <v>137</v>
      </c>
      <c r="BM194" s="142" t="s">
        <v>453</v>
      </c>
    </row>
    <row r="195" spans="2:65" s="13" customFormat="1" ht="11.25">
      <c r="B195" s="151"/>
      <c r="D195" s="145" t="s">
        <v>150</v>
      </c>
      <c r="E195" s="152" t="s">
        <v>1</v>
      </c>
      <c r="F195" s="153" t="s">
        <v>454</v>
      </c>
      <c r="H195" s="154">
        <v>92.6</v>
      </c>
      <c r="I195" s="155"/>
      <c r="L195" s="151"/>
      <c r="M195" s="156"/>
      <c r="T195" s="157"/>
      <c r="AT195" s="152" t="s">
        <v>150</v>
      </c>
      <c r="AU195" s="152" t="s">
        <v>86</v>
      </c>
      <c r="AV195" s="13" t="s">
        <v>86</v>
      </c>
      <c r="AW195" s="13" t="s">
        <v>32</v>
      </c>
      <c r="AX195" s="13" t="s">
        <v>76</v>
      </c>
      <c r="AY195" s="152" t="s">
        <v>130</v>
      </c>
    </row>
    <row r="196" spans="2:65" s="14" customFormat="1" ht="11.25">
      <c r="B196" s="158"/>
      <c r="D196" s="145" t="s">
        <v>150</v>
      </c>
      <c r="E196" s="159" t="s">
        <v>1</v>
      </c>
      <c r="F196" s="160" t="s">
        <v>155</v>
      </c>
      <c r="H196" s="161">
        <v>92.6</v>
      </c>
      <c r="I196" s="162"/>
      <c r="L196" s="158"/>
      <c r="M196" s="163"/>
      <c r="T196" s="164"/>
      <c r="AT196" s="159" t="s">
        <v>150</v>
      </c>
      <c r="AU196" s="159" t="s">
        <v>86</v>
      </c>
      <c r="AV196" s="14" t="s">
        <v>137</v>
      </c>
      <c r="AW196" s="14" t="s">
        <v>32</v>
      </c>
      <c r="AX196" s="14" t="s">
        <v>84</v>
      </c>
      <c r="AY196" s="159" t="s">
        <v>130</v>
      </c>
    </row>
    <row r="197" spans="2:65" s="1" customFormat="1" ht="16.5" customHeight="1">
      <c r="B197" s="31"/>
      <c r="C197" s="165" t="s">
        <v>261</v>
      </c>
      <c r="D197" s="165" t="s">
        <v>189</v>
      </c>
      <c r="E197" s="166" t="s">
        <v>253</v>
      </c>
      <c r="F197" s="167" t="s">
        <v>254</v>
      </c>
      <c r="G197" s="168" t="s">
        <v>135</v>
      </c>
      <c r="H197" s="169">
        <v>94.451999999999998</v>
      </c>
      <c r="I197" s="170"/>
      <c r="J197" s="171">
        <f>ROUND(I197*H197,2)</f>
        <v>0</v>
      </c>
      <c r="K197" s="167" t="s">
        <v>136</v>
      </c>
      <c r="L197" s="172"/>
      <c r="M197" s="173" t="s">
        <v>1</v>
      </c>
      <c r="N197" s="174" t="s">
        <v>41</v>
      </c>
      <c r="P197" s="140">
        <f>O197*H197</f>
        <v>0</v>
      </c>
      <c r="Q197" s="140">
        <v>0.17599999999999999</v>
      </c>
      <c r="R197" s="140">
        <f>Q197*H197</f>
        <v>16.623552</v>
      </c>
      <c r="S197" s="140">
        <v>0</v>
      </c>
      <c r="T197" s="141">
        <f>S197*H197</f>
        <v>0</v>
      </c>
      <c r="AR197" s="142" t="s">
        <v>171</v>
      </c>
      <c r="AT197" s="142" t="s">
        <v>189</v>
      </c>
      <c r="AU197" s="142" t="s">
        <v>86</v>
      </c>
      <c r="AY197" s="16" t="s">
        <v>130</v>
      </c>
      <c r="BE197" s="143">
        <f>IF(N197="základní",J197,0)</f>
        <v>0</v>
      </c>
      <c r="BF197" s="143">
        <f>IF(N197="snížená",J197,0)</f>
        <v>0</v>
      </c>
      <c r="BG197" s="143">
        <f>IF(N197="zákl. přenesená",J197,0)</f>
        <v>0</v>
      </c>
      <c r="BH197" s="143">
        <f>IF(N197="sníž. přenesená",J197,0)</f>
        <v>0</v>
      </c>
      <c r="BI197" s="143">
        <f>IF(N197="nulová",J197,0)</f>
        <v>0</v>
      </c>
      <c r="BJ197" s="16" t="s">
        <v>84</v>
      </c>
      <c r="BK197" s="143">
        <f>ROUND(I197*H197,2)</f>
        <v>0</v>
      </c>
      <c r="BL197" s="16" t="s">
        <v>137</v>
      </c>
      <c r="BM197" s="142" t="s">
        <v>455</v>
      </c>
    </row>
    <row r="198" spans="2:65" s="13" customFormat="1" ht="11.25">
      <c r="B198" s="151"/>
      <c r="D198" s="145" t="s">
        <v>150</v>
      </c>
      <c r="E198" s="152" t="s">
        <v>1</v>
      </c>
      <c r="F198" s="153" t="s">
        <v>456</v>
      </c>
      <c r="H198" s="154">
        <v>94.451999999999998</v>
      </c>
      <c r="I198" s="155"/>
      <c r="L198" s="151"/>
      <c r="M198" s="156"/>
      <c r="T198" s="157"/>
      <c r="AT198" s="152" t="s">
        <v>150</v>
      </c>
      <c r="AU198" s="152" t="s">
        <v>86</v>
      </c>
      <c r="AV198" s="13" t="s">
        <v>86</v>
      </c>
      <c r="AW198" s="13" t="s">
        <v>32</v>
      </c>
      <c r="AX198" s="13" t="s">
        <v>76</v>
      </c>
      <c r="AY198" s="152" t="s">
        <v>130</v>
      </c>
    </row>
    <row r="199" spans="2:65" s="14" customFormat="1" ht="11.25">
      <c r="B199" s="158"/>
      <c r="D199" s="145" t="s">
        <v>150</v>
      </c>
      <c r="E199" s="159" t="s">
        <v>1</v>
      </c>
      <c r="F199" s="160" t="s">
        <v>155</v>
      </c>
      <c r="H199" s="161">
        <v>94.451999999999998</v>
      </c>
      <c r="I199" s="162"/>
      <c r="L199" s="158"/>
      <c r="M199" s="163"/>
      <c r="T199" s="164"/>
      <c r="AT199" s="159" t="s">
        <v>150</v>
      </c>
      <c r="AU199" s="159" t="s">
        <v>86</v>
      </c>
      <c r="AV199" s="14" t="s">
        <v>137</v>
      </c>
      <c r="AW199" s="14" t="s">
        <v>32</v>
      </c>
      <c r="AX199" s="14" t="s">
        <v>84</v>
      </c>
      <c r="AY199" s="159" t="s">
        <v>130</v>
      </c>
    </row>
    <row r="200" spans="2:65" s="11" customFormat="1" ht="22.9" customHeight="1">
      <c r="B200" s="119"/>
      <c r="D200" s="120" t="s">
        <v>75</v>
      </c>
      <c r="E200" s="129" t="s">
        <v>171</v>
      </c>
      <c r="F200" s="129" t="s">
        <v>269</v>
      </c>
      <c r="I200" s="122"/>
      <c r="J200" s="130">
        <f>BK200</f>
        <v>0</v>
      </c>
      <c r="L200" s="119"/>
      <c r="M200" s="124"/>
      <c r="P200" s="125">
        <f>SUM(P201:P220)</f>
        <v>0</v>
      </c>
      <c r="R200" s="125">
        <f>SUM(R201:R220)</f>
        <v>4.1106959999999999</v>
      </c>
      <c r="T200" s="126">
        <f>SUM(T201:T220)</f>
        <v>0</v>
      </c>
      <c r="AR200" s="120" t="s">
        <v>84</v>
      </c>
      <c r="AT200" s="127" t="s">
        <v>75</v>
      </c>
      <c r="AU200" s="127" t="s">
        <v>84</v>
      </c>
      <c r="AY200" s="120" t="s">
        <v>130</v>
      </c>
      <c r="BK200" s="128">
        <f>SUM(BK201:BK220)</f>
        <v>0</v>
      </c>
    </row>
    <row r="201" spans="2:65" s="1" customFormat="1" ht="21.75" customHeight="1">
      <c r="B201" s="31"/>
      <c r="C201" s="131" t="s">
        <v>266</v>
      </c>
      <c r="D201" s="131" t="s">
        <v>132</v>
      </c>
      <c r="E201" s="132" t="s">
        <v>271</v>
      </c>
      <c r="F201" s="133" t="s">
        <v>272</v>
      </c>
      <c r="G201" s="134" t="s">
        <v>148</v>
      </c>
      <c r="H201" s="135">
        <v>8.8000000000000007</v>
      </c>
      <c r="I201" s="136"/>
      <c r="J201" s="137">
        <f>ROUND(I201*H201,2)</f>
        <v>0</v>
      </c>
      <c r="K201" s="133" t="s">
        <v>1</v>
      </c>
      <c r="L201" s="31"/>
      <c r="M201" s="138" t="s">
        <v>1</v>
      </c>
      <c r="N201" s="139" t="s">
        <v>41</v>
      </c>
      <c r="P201" s="140">
        <f>O201*H201</f>
        <v>0</v>
      </c>
      <c r="Q201" s="140">
        <v>0</v>
      </c>
      <c r="R201" s="140">
        <f>Q201*H201</f>
        <v>0</v>
      </c>
      <c r="S201" s="140">
        <v>0</v>
      </c>
      <c r="T201" s="141">
        <f>S201*H201</f>
        <v>0</v>
      </c>
      <c r="AR201" s="142" t="s">
        <v>137</v>
      </c>
      <c r="AT201" s="142" t="s">
        <v>132</v>
      </c>
      <c r="AU201" s="142" t="s">
        <v>86</v>
      </c>
      <c r="AY201" s="16" t="s">
        <v>130</v>
      </c>
      <c r="BE201" s="143">
        <f>IF(N201="základní",J201,0)</f>
        <v>0</v>
      </c>
      <c r="BF201" s="143">
        <f>IF(N201="snížená",J201,0)</f>
        <v>0</v>
      </c>
      <c r="BG201" s="143">
        <f>IF(N201="zákl. přenesená",J201,0)</f>
        <v>0</v>
      </c>
      <c r="BH201" s="143">
        <f>IF(N201="sníž. přenesená",J201,0)</f>
        <v>0</v>
      </c>
      <c r="BI201" s="143">
        <f>IF(N201="nulová",J201,0)</f>
        <v>0</v>
      </c>
      <c r="BJ201" s="16" t="s">
        <v>84</v>
      </c>
      <c r="BK201" s="143">
        <f>ROUND(I201*H201,2)</f>
        <v>0</v>
      </c>
      <c r="BL201" s="16" t="s">
        <v>137</v>
      </c>
      <c r="BM201" s="142" t="s">
        <v>457</v>
      </c>
    </row>
    <row r="202" spans="2:65" s="13" customFormat="1" ht="11.25">
      <c r="B202" s="151"/>
      <c r="D202" s="145" t="s">
        <v>150</v>
      </c>
      <c r="E202" s="152" t="s">
        <v>1</v>
      </c>
      <c r="F202" s="153" t="s">
        <v>274</v>
      </c>
      <c r="H202" s="154">
        <v>8.8000000000000007</v>
      </c>
      <c r="I202" s="155"/>
      <c r="L202" s="151"/>
      <c r="M202" s="156"/>
      <c r="T202" s="157"/>
      <c r="AT202" s="152" t="s">
        <v>150</v>
      </c>
      <c r="AU202" s="152" t="s">
        <v>86</v>
      </c>
      <c r="AV202" s="13" t="s">
        <v>86</v>
      </c>
      <c r="AW202" s="13" t="s">
        <v>32</v>
      </c>
      <c r="AX202" s="13" t="s">
        <v>76</v>
      </c>
      <c r="AY202" s="152" t="s">
        <v>130</v>
      </c>
    </row>
    <row r="203" spans="2:65" s="14" customFormat="1" ht="11.25">
      <c r="B203" s="158"/>
      <c r="D203" s="145" t="s">
        <v>150</v>
      </c>
      <c r="E203" s="159" t="s">
        <v>1</v>
      </c>
      <c r="F203" s="160" t="s">
        <v>155</v>
      </c>
      <c r="H203" s="161">
        <v>8.8000000000000007</v>
      </c>
      <c r="I203" s="162"/>
      <c r="L203" s="158"/>
      <c r="M203" s="163"/>
      <c r="T203" s="164"/>
      <c r="AT203" s="159" t="s">
        <v>150</v>
      </c>
      <c r="AU203" s="159" t="s">
        <v>86</v>
      </c>
      <c r="AV203" s="14" t="s">
        <v>137</v>
      </c>
      <c r="AW203" s="14" t="s">
        <v>32</v>
      </c>
      <c r="AX203" s="14" t="s">
        <v>84</v>
      </c>
      <c r="AY203" s="159" t="s">
        <v>130</v>
      </c>
    </row>
    <row r="204" spans="2:65" s="1" customFormat="1" ht="33" customHeight="1">
      <c r="B204" s="31"/>
      <c r="C204" s="131" t="s">
        <v>270</v>
      </c>
      <c r="D204" s="131" t="s">
        <v>132</v>
      </c>
      <c r="E204" s="132" t="s">
        <v>276</v>
      </c>
      <c r="F204" s="133" t="s">
        <v>277</v>
      </c>
      <c r="G204" s="134" t="s">
        <v>148</v>
      </c>
      <c r="H204" s="135">
        <v>39.6</v>
      </c>
      <c r="I204" s="136"/>
      <c r="J204" s="137">
        <f>ROUND(I204*H204,2)</f>
        <v>0</v>
      </c>
      <c r="K204" s="133" t="s">
        <v>136</v>
      </c>
      <c r="L204" s="31"/>
      <c r="M204" s="138" t="s">
        <v>1</v>
      </c>
      <c r="N204" s="139" t="s">
        <v>41</v>
      </c>
      <c r="P204" s="140">
        <f>O204*H204</f>
        <v>0</v>
      </c>
      <c r="Q204" s="140">
        <v>5.0889999999999998E-2</v>
      </c>
      <c r="R204" s="140">
        <f>Q204*H204</f>
        <v>2.015244</v>
      </c>
      <c r="S204" s="140">
        <v>0</v>
      </c>
      <c r="T204" s="141">
        <f>S204*H204</f>
        <v>0</v>
      </c>
      <c r="AR204" s="142" t="s">
        <v>137</v>
      </c>
      <c r="AT204" s="142" t="s">
        <v>132</v>
      </c>
      <c r="AU204" s="142" t="s">
        <v>86</v>
      </c>
      <c r="AY204" s="16" t="s">
        <v>130</v>
      </c>
      <c r="BE204" s="143">
        <f>IF(N204="základní",J204,0)</f>
        <v>0</v>
      </c>
      <c r="BF204" s="143">
        <f>IF(N204="snížená",J204,0)</f>
        <v>0</v>
      </c>
      <c r="BG204" s="143">
        <f>IF(N204="zákl. přenesená",J204,0)</f>
        <v>0</v>
      </c>
      <c r="BH204" s="143">
        <f>IF(N204="sníž. přenesená",J204,0)</f>
        <v>0</v>
      </c>
      <c r="BI204" s="143">
        <f>IF(N204="nulová",J204,0)</f>
        <v>0</v>
      </c>
      <c r="BJ204" s="16" t="s">
        <v>84</v>
      </c>
      <c r="BK204" s="143">
        <f>ROUND(I204*H204,2)</f>
        <v>0</v>
      </c>
      <c r="BL204" s="16" t="s">
        <v>137</v>
      </c>
      <c r="BM204" s="142" t="s">
        <v>458</v>
      </c>
    </row>
    <row r="205" spans="2:65" s="13" customFormat="1" ht="11.25">
      <c r="B205" s="151"/>
      <c r="D205" s="145" t="s">
        <v>150</v>
      </c>
      <c r="E205" s="152" t="s">
        <v>1</v>
      </c>
      <c r="F205" s="153" t="s">
        <v>279</v>
      </c>
      <c r="H205" s="154">
        <v>39.6</v>
      </c>
      <c r="I205" s="155"/>
      <c r="L205" s="151"/>
      <c r="M205" s="156"/>
      <c r="T205" s="157"/>
      <c r="AT205" s="152" t="s">
        <v>150</v>
      </c>
      <c r="AU205" s="152" t="s">
        <v>86</v>
      </c>
      <c r="AV205" s="13" t="s">
        <v>86</v>
      </c>
      <c r="AW205" s="13" t="s">
        <v>32</v>
      </c>
      <c r="AX205" s="13" t="s">
        <v>76</v>
      </c>
      <c r="AY205" s="152" t="s">
        <v>130</v>
      </c>
    </row>
    <row r="206" spans="2:65" s="14" customFormat="1" ht="11.25">
      <c r="B206" s="158"/>
      <c r="D206" s="145" t="s">
        <v>150</v>
      </c>
      <c r="E206" s="159" t="s">
        <v>1</v>
      </c>
      <c r="F206" s="160" t="s">
        <v>155</v>
      </c>
      <c r="H206" s="161">
        <v>39.6</v>
      </c>
      <c r="I206" s="162"/>
      <c r="L206" s="158"/>
      <c r="M206" s="163"/>
      <c r="T206" s="164"/>
      <c r="AT206" s="159" t="s">
        <v>150</v>
      </c>
      <c r="AU206" s="159" t="s">
        <v>86</v>
      </c>
      <c r="AV206" s="14" t="s">
        <v>137</v>
      </c>
      <c r="AW206" s="14" t="s">
        <v>32</v>
      </c>
      <c r="AX206" s="14" t="s">
        <v>84</v>
      </c>
      <c r="AY206" s="159" t="s">
        <v>130</v>
      </c>
    </row>
    <row r="207" spans="2:65" s="1" customFormat="1" ht="37.9" customHeight="1">
      <c r="B207" s="31"/>
      <c r="C207" s="131" t="s">
        <v>275</v>
      </c>
      <c r="D207" s="131" t="s">
        <v>132</v>
      </c>
      <c r="E207" s="132" t="s">
        <v>281</v>
      </c>
      <c r="F207" s="133" t="s">
        <v>282</v>
      </c>
      <c r="G207" s="134" t="s">
        <v>283</v>
      </c>
      <c r="H207" s="135">
        <v>5</v>
      </c>
      <c r="I207" s="136"/>
      <c r="J207" s="137">
        <f>ROUND(I207*H207,2)</f>
        <v>0</v>
      </c>
      <c r="K207" s="133" t="s">
        <v>136</v>
      </c>
      <c r="L207" s="31"/>
      <c r="M207" s="138" t="s">
        <v>1</v>
      </c>
      <c r="N207" s="139" t="s">
        <v>41</v>
      </c>
      <c r="P207" s="140">
        <f>O207*H207</f>
        <v>0</v>
      </c>
      <c r="Q207" s="140">
        <v>7.2499999999999995E-2</v>
      </c>
      <c r="R207" s="140">
        <f>Q207*H207</f>
        <v>0.36249999999999999</v>
      </c>
      <c r="S207" s="140">
        <v>0</v>
      </c>
      <c r="T207" s="141">
        <f>S207*H207</f>
        <v>0</v>
      </c>
      <c r="AR207" s="142" t="s">
        <v>137</v>
      </c>
      <c r="AT207" s="142" t="s">
        <v>132</v>
      </c>
      <c r="AU207" s="142" t="s">
        <v>86</v>
      </c>
      <c r="AY207" s="16" t="s">
        <v>130</v>
      </c>
      <c r="BE207" s="143">
        <f>IF(N207="základní",J207,0)</f>
        <v>0</v>
      </c>
      <c r="BF207" s="143">
        <f>IF(N207="snížená",J207,0)</f>
        <v>0</v>
      </c>
      <c r="BG207" s="143">
        <f>IF(N207="zákl. přenesená",J207,0)</f>
        <v>0</v>
      </c>
      <c r="BH207" s="143">
        <f>IF(N207="sníž. přenesená",J207,0)</f>
        <v>0</v>
      </c>
      <c r="BI207" s="143">
        <f>IF(N207="nulová",J207,0)</f>
        <v>0</v>
      </c>
      <c r="BJ207" s="16" t="s">
        <v>84</v>
      </c>
      <c r="BK207" s="143">
        <f>ROUND(I207*H207,2)</f>
        <v>0</v>
      </c>
      <c r="BL207" s="16" t="s">
        <v>137</v>
      </c>
      <c r="BM207" s="142" t="s">
        <v>459</v>
      </c>
    </row>
    <row r="208" spans="2:65" s="1" customFormat="1" ht="33" customHeight="1">
      <c r="B208" s="31"/>
      <c r="C208" s="131" t="s">
        <v>280</v>
      </c>
      <c r="D208" s="131" t="s">
        <v>132</v>
      </c>
      <c r="E208" s="132" t="s">
        <v>286</v>
      </c>
      <c r="F208" s="133" t="s">
        <v>287</v>
      </c>
      <c r="G208" s="134" t="s">
        <v>148</v>
      </c>
      <c r="H208" s="135">
        <v>27.72</v>
      </c>
      <c r="I208" s="136"/>
      <c r="J208" s="137">
        <f>ROUND(I208*H208,2)</f>
        <v>0</v>
      </c>
      <c r="K208" s="133" t="s">
        <v>136</v>
      </c>
      <c r="L208" s="31"/>
      <c r="M208" s="138" t="s">
        <v>1</v>
      </c>
      <c r="N208" s="139" t="s">
        <v>41</v>
      </c>
      <c r="P208" s="140">
        <f>O208*H208</f>
        <v>0</v>
      </c>
      <c r="Q208" s="140">
        <v>0</v>
      </c>
      <c r="R208" s="140">
        <f>Q208*H208</f>
        <v>0</v>
      </c>
      <c r="S208" s="140">
        <v>0</v>
      </c>
      <c r="T208" s="141">
        <f>S208*H208</f>
        <v>0</v>
      </c>
      <c r="AR208" s="142" t="s">
        <v>137</v>
      </c>
      <c r="AT208" s="142" t="s">
        <v>132</v>
      </c>
      <c r="AU208" s="142" t="s">
        <v>86</v>
      </c>
      <c r="AY208" s="16" t="s">
        <v>130</v>
      </c>
      <c r="BE208" s="143">
        <f>IF(N208="základní",J208,0)</f>
        <v>0</v>
      </c>
      <c r="BF208" s="143">
        <f>IF(N208="snížená",J208,0)</f>
        <v>0</v>
      </c>
      <c r="BG208" s="143">
        <f>IF(N208="zákl. přenesená",J208,0)</f>
        <v>0</v>
      </c>
      <c r="BH208" s="143">
        <f>IF(N208="sníž. přenesená",J208,0)</f>
        <v>0</v>
      </c>
      <c r="BI208" s="143">
        <f>IF(N208="nulová",J208,0)</f>
        <v>0</v>
      </c>
      <c r="BJ208" s="16" t="s">
        <v>84</v>
      </c>
      <c r="BK208" s="143">
        <f>ROUND(I208*H208,2)</f>
        <v>0</v>
      </c>
      <c r="BL208" s="16" t="s">
        <v>137</v>
      </c>
      <c r="BM208" s="142" t="s">
        <v>460</v>
      </c>
    </row>
    <row r="209" spans="2:65" s="13" customFormat="1" ht="11.25">
      <c r="B209" s="151"/>
      <c r="D209" s="145" t="s">
        <v>150</v>
      </c>
      <c r="E209" s="152" t="s">
        <v>1</v>
      </c>
      <c r="F209" s="153" t="s">
        <v>289</v>
      </c>
      <c r="H209" s="154">
        <v>27.72</v>
      </c>
      <c r="I209" s="155"/>
      <c r="L209" s="151"/>
      <c r="M209" s="156"/>
      <c r="T209" s="157"/>
      <c r="AT209" s="152" t="s">
        <v>150</v>
      </c>
      <c r="AU209" s="152" t="s">
        <v>86</v>
      </c>
      <c r="AV209" s="13" t="s">
        <v>86</v>
      </c>
      <c r="AW209" s="13" t="s">
        <v>32</v>
      </c>
      <c r="AX209" s="13" t="s">
        <v>76</v>
      </c>
      <c r="AY209" s="152" t="s">
        <v>130</v>
      </c>
    </row>
    <row r="210" spans="2:65" s="14" customFormat="1" ht="11.25">
      <c r="B210" s="158"/>
      <c r="D210" s="145" t="s">
        <v>150</v>
      </c>
      <c r="E210" s="159" t="s">
        <v>1</v>
      </c>
      <c r="F210" s="160" t="s">
        <v>155</v>
      </c>
      <c r="H210" s="161">
        <v>27.72</v>
      </c>
      <c r="I210" s="162"/>
      <c r="L210" s="158"/>
      <c r="M210" s="163"/>
      <c r="T210" s="164"/>
      <c r="AT210" s="159" t="s">
        <v>150</v>
      </c>
      <c r="AU210" s="159" t="s">
        <v>86</v>
      </c>
      <c r="AV210" s="14" t="s">
        <v>137</v>
      </c>
      <c r="AW210" s="14" t="s">
        <v>32</v>
      </c>
      <c r="AX210" s="14" t="s">
        <v>84</v>
      </c>
      <c r="AY210" s="159" t="s">
        <v>130</v>
      </c>
    </row>
    <row r="211" spans="2:65" s="1" customFormat="1" ht="24.2" customHeight="1">
      <c r="B211" s="31"/>
      <c r="C211" s="131" t="s">
        <v>285</v>
      </c>
      <c r="D211" s="131" t="s">
        <v>132</v>
      </c>
      <c r="E211" s="132" t="s">
        <v>291</v>
      </c>
      <c r="F211" s="133" t="s">
        <v>292</v>
      </c>
      <c r="G211" s="134" t="s">
        <v>135</v>
      </c>
      <c r="H211" s="135">
        <v>556.6</v>
      </c>
      <c r="I211" s="136"/>
      <c r="J211" s="137">
        <f>ROUND(I211*H211,2)</f>
        <v>0</v>
      </c>
      <c r="K211" s="133" t="s">
        <v>1</v>
      </c>
      <c r="L211" s="31"/>
      <c r="M211" s="138" t="s">
        <v>1</v>
      </c>
      <c r="N211" s="139" t="s">
        <v>41</v>
      </c>
      <c r="P211" s="140">
        <f>O211*H211</f>
        <v>0</v>
      </c>
      <c r="Q211" s="140">
        <v>1.7000000000000001E-4</v>
      </c>
      <c r="R211" s="140">
        <f>Q211*H211</f>
        <v>9.4622000000000012E-2</v>
      </c>
      <c r="S211" s="140">
        <v>0</v>
      </c>
      <c r="T211" s="141">
        <f>S211*H211</f>
        <v>0</v>
      </c>
      <c r="AR211" s="142" t="s">
        <v>137</v>
      </c>
      <c r="AT211" s="142" t="s">
        <v>132</v>
      </c>
      <c r="AU211" s="142" t="s">
        <v>86</v>
      </c>
      <c r="AY211" s="16" t="s">
        <v>130</v>
      </c>
      <c r="BE211" s="143">
        <f>IF(N211="základní",J211,0)</f>
        <v>0</v>
      </c>
      <c r="BF211" s="143">
        <f>IF(N211="snížená",J211,0)</f>
        <v>0</v>
      </c>
      <c r="BG211" s="143">
        <f>IF(N211="zákl. přenesená",J211,0)</f>
        <v>0</v>
      </c>
      <c r="BH211" s="143">
        <f>IF(N211="sníž. přenesená",J211,0)</f>
        <v>0</v>
      </c>
      <c r="BI211" s="143">
        <f>IF(N211="nulová",J211,0)</f>
        <v>0</v>
      </c>
      <c r="BJ211" s="16" t="s">
        <v>84</v>
      </c>
      <c r="BK211" s="143">
        <f>ROUND(I211*H211,2)</f>
        <v>0</v>
      </c>
      <c r="BL211" s="16" t="s">
        <v>137</v>
      </c>
      <c r="BM211" s="142" t="s">
        <v>461</v>
      </c>
    </row>
    <row r="212" spans="2:65" s="13" customFormat="1" ht="11.25">
      <c r="B212" s="151"/>
      <c r="D212" s="145" t="s">
        <v>150</v>
      </c>
      <c r="E212" s="152" t="s">
        <v>1</v>
      </c>
      <c r="F212" s="153" t="s">
        <v>294</v>
      </c>
      <c r="H212" s="154">
        <v>435.6</v>
      </c>
      <c r="I212" s="155"/>
      <c r="L212" s="151"/>
      <c r="M212" s="156"/>
      <c r="T212" s="157"/>
      <c r="AT212" s="152" t="s">
        <v>150</v>
      </c>
      <c r="AU212" s="152" t="s">
        <v>86</v>
      </c>
      <c r="AV212" s="13" t="s">
        <v>86</v>
      </c>
      <c r="AW212" s="13" t="s">
        <v>32</v>
      </c>
      <c r="AX212" s="13" t="s">
        <v>76</v>
      </c>
      <c r="AY212" s="152" t="s">
        <v>130</v>
      </c>
    </row>
    <row r="213" spans="2:65" s="13" customFormat="1" ht="11.25">
      <c r="B213" s="151"/>
      <c r="D213" s="145" t="s">
        <v>150</v>
      </c>
      <c r="E213" s="152" t="s">
        <v>1</v>
      </c>
      <c r="F213" s="153" t="s">
        <v>295</v>
      </c>
      <c r="H213" s="154">
        <v>121</v>
      </c>
      <c r="I213" s="155"/>
      <c r="L213" s="151"/>
      <c r="M213" s="156"/>
      <c r="T213" s="157"/>
      <c r="AT213" s="152" t="s">
        <v>150</v>
      </c>
      <c r="AU213" s="152" t="s">
        <v>86</v>
      </c>
      <c r="AV213" s="13" t="s">
        <v>86</v>
      </c>
      <c r="AW213" s="13" t="s">
        <v>32</v>
      </c>
      <c r="AX213" s="13" t="s">
        <v>76</v>
      </c>
      <c r="AY213" s="152" t="s">
        <v>130</v>
      </c>
    </row>
    <row r="214" spans="2:65" s="14" customFormat="1" ht="11.25">
      <c r="B214" s="158"/>
      <c r="D214" s="145" t="s">
        <v>150</v>
      </c>
      <c r="E214" s="159" t="s">
        <v>1</v>
      </c>
      <c r="F214" s="160" t="s">
        <v>155</v>
      </c>
      <c r="H214" s="161">
        <v>556.6</v>
      </c>
      <c r="I214" s="162"/>
      <c r="L214" s="158"/>
      <c r="M214" s="163"/>
      <c r="T214" s="164"/>
      <c r="AT214" s="159" t="s">
        <v>150</v>
      </c>
      <c r="AU214" s="159" t="s">
        <v>86</v>
      </c>
      <c r="AV214" s="14" t="s">
        <v>137</v>
      </c>
      <c r="AW214" s="14" t="s">
        <v>32</v>
      </c>
      <c r="AX214" s="14" t="s">
        <v>84</v>
      </c>
      <c r="AY214" s="159" t="s">
        <v>130</v>
      </c>
    </row>
    <row r="215" spans="2:65" s="1" customFormat="1" ht="24.2" customHeight="1">
      <c r="B215" s="31"/>
      <c r="C215" s="165" t="s">
        <v>290</v>
      </c>
      <c r="D215" s="165" t="s">
        <v>189</v>
      </c>
      <c r="E215" s="166" t="s">
        <v>297</v>
      </c>
      <c r="F215" s="167" t="s">
        <v>298</v>
      </c>
      <c r="G215" s="168" t="s">
        <v>135</v>
      </c>
      <c r="H215" s="169">
        <v>581.9</v>
      </c>
      <c r="I215" s="170"/>
      <c r="J215" s="171">
        <f>ROUND(I215*H215,2)</f>
        <v>0</v>
      </c>
      <c r="K215" s="167" t="s">
        <v>1</v>
      </c>
      <c r="L215" s="172"/>
      <c r="M215" s="173" t="s">
        <v>1</v>
      </c>
      <c r="N215" s="174" t="s">
        <v>41</v>
      </c>
      <c r="P215" s="140">
        <f>O215*H215</f>
        <v>0</v>
      </c>
      <c r="Q215" s="140">
        <v>2.9999999999999997E-4</v>
      </c>
      <c r="R215" s="140">
        <f>Q215*H215</f>
        <v>0.17456999999999998</v>
      </c>
      <c r="S215" s="140">
        <v>0</v>
      </c>
      <c r="T215" s="141">
        <f>S215*H215</f>
        <v>0</v>
      </c>
      <c r="AR215" s="142" t="s">
        <v>171</v>
      </c>
      <c r="AT215" s="142" t="s">
        <v>189</v>
      </c>
      <c r="AU215" s="142" t="s">
        <v>86</v>
      </c>
      <c r="AY215" s="16" t="s">
        <v>130</v>
      </c>
      <c r="BE215" s="143">
        <f>IF(N215="základní",J215,0)</f>
        <v>0</v>
      </c>
      <c r="BF215" s="143">
        <f>IF(N215="snížená",J215,0)</f>
        <v>0</v>
      </c>
      <c r="BG215" s="143">
        <f>IF(N215="zákl. přenesená",J215,0)</f>
        <v>0</v>
      </c>
      <c r="BH215" s="143">
        <f>IF(N215="sníž. přenesená",J215,0)</f>
        <v>0</v>
      </c>
      <c r="BI215" s="143">
        <f>IF(N215="nulová",J215,0)</f>
        <v>0</v>
      </c>
      <c r="BJ215" s="16" t="s">
        <v>84</v>
      </c>
      <c r="BK215" s="143">
        <f>ROUND(I215*H215,2)</f>
        <v>0</v>
      </c>
      <c r="BL215" s="16" t="s">
        <v>137</v>
      </c>
      <c r="BM215" s="142" t="s">
        <v>462</v>
      </c>
    </row>
    <row r="216" spans="2:65" s="13" customFormat="1" ht="11.25">
      <c r="B216" s="151"/>
      <c r="D216" s="145" t="s">
        <v>150</v>
      </c>
      <c r="E216" s="152" t="s">
        <v>1</v>
      </c>
      <c r="F216" s="153" t="s">
        <v>300</v>
      </c>
      <c r="H216" s="154">
        <v>455.4</v>
      </c>
      <c r="I216" s="155"/>
      <c r="L216" s="151"/>
      <c r="M216" s="156"/>
      <c r="T216" s="157"/>
      <c r="AT216" s="152" t="s">
        <v>150</v>
      </c>
      <c r="AU216" s="152" t="s">
        <v>86</v>
      </c>
      <c r="AV216" s="13" t="s">
        <v>86</v>
      </c>
      <c r="AW216" s="13" t="s">
        <v>32</v>
      </c>
      <c r="AX216" s="13" t="s">
        <v>76</v>
      </c>
      <c r="AY216" s="152" t="s">
        <v>130</v>
      </c>
    </row>
    <row r="217" spans="2:65" s="13" customFormat="1" ht="11.25">
      <c r="B217" s="151"/>
      <c r="D217" s="145" t="s">
        <v>150</v>
      </c>
      <c r="E217" s="152" t="s">
        <v>1</v>
      </c>
      <c r="F217" s="153" t="s">
        <v>301</v>
      </c>
      <c r="H217" s="154">
        <v>126.5</v>
      </c>
      <c r="I217" s="155"/>
      <c r="L217" s="151"/>
      <c r="M217" s="156"/>
      <c r="T217" s="157"/>
      <c r="AT217" s="152" t="s">
        <v>150</v>
      </c>
      <c r="AU217" s="152" t="s">
        <v>86</v>
      </c>
      <c r="AV217" s="13" t="s">
        <v>86</v>
      </c>
      <c r="AW217" s="13" t="s">
        <v>32</v>
      </c>
      <c r="AX217" s="13" t="s">
        <v>76</v>
      </c>
      <c r="AY217" s="152" t="s">
        <v>130</v>
      </c>
    </row>
    <row r="218" spans="2:65" s="14" customFormat="1" ht="11.25">
      <c r="B218" s="158"/>
      <c r="D218" s="145" t="s">
        <v>150</v>
      </c>
      <c r="E218" s="159" t="s">
        <v>1</v>
      </c>
      <c r="F218" s="160" t="s">
        <v>155</v>
      </c>
      <c r="H218" s="161">
        <v>581.9</v>
      </c>
      <c r="I218" s="162"/>
      <c r="L218" s="158"/>
      <c r="M218" s="163"/>
      <c r="T218" s="164"/>
      <c r="AT218" s="159" t="s">
        <v>150</v>
      </c>
      <c r="AU218" s="159" t="s">
        <v>86</v>
      </c>
      <c r="AV218" s="14" t="s">
        <v>137</v>
      </c>
      <c r="AW218" s="14" t="s">
        <v>32</v>
      </c>
      <c r="AX218" s="14" t="s">
        <v>84</v>
      </c>
      <c r="AY218" s="159" t="s">
        <v>130</v>
      </c>
    </row>
    <row r="219" spans="2:65" s="1" customFormat="1" ht="33" customHeight="1">
      <c r="B219" s="31"/>
      <c r="C219" s="131" t="s">
        <v>296</v>
      </c>
      <c r="D219" s="131" t="s">
        <v>132</v>
      </c>
      <c r="E219" s="132" t="s">
        <v>303</v>
      </c>
      <c r="F219" s="133" t="s">
        <v>304</v>
      </c>
      <c r="G219" s="134" t="s">
        <v>283</v>
      </c>
      <c r="H219" s="135">
        <v>2</v>
      </c>
      <c r="I219" s="136"/>
      <c r="J219" s="137">
        <f>ROUND(I219*H219,2)</f>
        <v>0</v>
      </c>
      <c r="K219" s="133" t="s">
        <v>136</v>
      </c>
      <c r="L219" s="31"/>
      <c r="M219" s="138" t="s">
        <v>1</v>
      </c>
      <c r="N219" s="139" t="s">
        <v>41</v>
      </c>
      <c r="P219" s="140">
        <f>O219*H219</f>
        <v>0</v>
      </c>
      <c r="Q219" s="140">
        <v>0.31108000000000002</v>
      </c>
      <c r="R219" s="140">
        <f>Q219*H219</f>
        <v>0.62216000000000005</v>
      </c>
      <c r="S219" s="140">
        <v>0</v>
      </c>
      <c r="T219" s="141">
        <f>S219*H219</f>
        <v>0</v>
      </c>
      <c r="AR219" s="142" t="s">
        <v>137</v>
      </c>
      <c r="AT219" s="142" t="s">
        <v>132</v>
      </c>
      <c r="AU219" s="142" t="s">
        <v>86</v>
      </c>
      <c r="AY219" s="16" t="s">
        <v>130</v>
      </c>
      <c r="BE219" s="143">
        <f>IF(N219="základní",J219,0)</f>
        <v>0</v>
      </c>
      <c r="BF219" s="143">
        <f>IF(N219="snížená",J219,0)</f>
        <v>0</v>
      </c>
      <c r="BG219" s="143">
        <f>IF(N219="zákl. přenesená",J219,0)</f>
        <v>0</v>
      </c>
      <c r="BH219" s="143">
        <f>IF(N219="sníž. přenesená",J219,0)</f>
        <v>0</v>
      </c>
      <c r="BI219" s="143">
        <f>IF(N219="nulová",J219,0)</f>
        <v>0</v>
      </c>
      <c r="BJ219" s="16" t="s">
        <v>84</v>
      </c>
      <c r="BK219" s="143">
        <f>ROUND(I219*H219,2)</f>
        <v>0</v>
      </c>
      <c r="BL219" s="16" t="s">
        <v>137</v>
      </c>
      <c r="BM219" s="142" t="s">
        <v>463</v>
      </c>
    </row>
    <row r="220" spans="2:65" s="1" customFormat="1" ht="24.2" customHeight="1">
      <c r="B220" s="31"/>
      <c r="C220" s="131" t="s">
        <v>302</v>
      </c>
      <c r="D220" s="131" t="s">
        <v>132</v>
      </c>
      <c r="E220" s="132" t="s">
        <v>464</v>
      </c>
      <c r="F220" s="133" t="s">
        <v>465</v>
      </c>
      <c r="G220" s="134" t="s">
        <v>283</v>
      </c>
      <c r="H220" s="135">
        <v>2</v>
      </c>
      <c r="I220" s="136"/>
      <c r="J220" s="137">
        <f>ROUND(I220*H220,2)</f>
        <v>0</v>
      </c>
      <c r="K220" s="133" t="s">
        <v>136</v>
      </c>
      <c r="L220" s="31"/>
      <c r="M220" s="138" t="s">
        <v>1</v>
      </c>
      <c r="N220" s="139" t="s">
        <v>41</v>
      </c>
      <c r="P220" s="140">
        <f>O220*H220</f>
        <v>0</v>
      </c>
      <c r="Q220" s="140">
        <v>0.42080000000000001</v>
      </c>
      <c r="R220" s="140">
        <f>Q220*H220</f>
        <v>0.84160000000000001</v>
      </c>
      <c r="S220" s="140">
        <v>0</v>
      </c>
      <c r="T220" s="141">
        <f>S220*H220</f>
        <v>0</v>
      </c>
      <c r="AR220" s="142" t="s">
        <v>137</v>
      </c>
      <c r="AT220" s="142" t="s">
        <v>132</v>
      </c>
      <c r="AU220" s="142" t="s">
        <v>86</v>
      </c>
      <c r="AY220" s="16" t="s">
        <v>130</v>
      </c>
      <c r="BE220" s="143">
        <f>IF(N220="základní",J220,0)</f>
        <v>0</v>
      </c>
      <c r="BF220" s="143">
        <f>IF(N220="snížená",J220,0)</f>
        <v>0</v>
      </c>
      <c r="BG220" s="143">
        <f>IF(N220="zákl. přenesená",J220,0)</f>
        <v>0</v>
      </c>
      <c r="BH220" s="143">
        <f>IF(N220="sníž. přenesená",J220,0)</f>
        <v>0</v>
      </c>
      <c r="BI220" s="143">
        <f>IF(N220="nulová",J220,0)</f>
        <v>0</v>
      </c>
      <c r="BJ220" s="16" t="s">
        <v>84</v>
      </c>
      <c r="BK220" s="143">
        <f>ROUND(I220*H220,2)</f>
        <v>0</v>
      </c>
      <c r="BL220" s="16" t="s">
        <v>137</v>
      </c>
      <c r="BM220" s="142" t="s">
        <v>466</v>
      </c>
    </row>
    <row r="221" spans="2:65" s="11" customFormat="1" ht="22.9" customHeight="1">
      <c r="B221" s="119"/>
      <c r="D221" s="120" t="s">
        <v>75</v>
      </c>
      <c r="E221" s="129" t="s">
        <v>175</v>
      </c>
      <c r="F221" s="129" t="s">
        <v>306</v>
      </c>
      <c r="I221" s="122"/>
      <c r="J221" s="130">
        <f>BK221</f>
        <v>0</v>
      </c>
      <c r="L221" s="119"/>
      <c r="M221" s="124"/>
      <c r="P221" s="125">
        <f>SUM(P222:P248)</f>
        <v>0</v>
      </c>
      <c r="R221" s="125">
        <f>SUM(R222:R248)</f>
        <v>74.17427459999999</v>
      </c>
      <c r="T221" s="126">
        <f>SUM(T222:T248)</f>
        <v>0</v>
      </c>
      <c r="AR221" s="120" t="s">
        <v>84</v>
      </c>
      <c r="AT221" s="127" t="s">
        <v>75</v>
      </c>
      <c r="AU221" s="127" t="s">
        <v>84</v>
      </c>
      <c r="AY221" s="120" t="s">
        <v>130</v>
      </c>
      <c r="BK221" s="128">
        <f>SUM(BK222:BK248)</f>
        <v>0</v>
      </c>
    </row>
    <row r="222" spans="2:65" s="1" customFormat="1" ht="33" customHeight="1">
      <c r="B222" s="31"/>
      <c r="C222" s="131" t="s">
        <v>307</v>
      </c>
      <c r="D222" s="131" t="s">
        <v>132</v>
      </c>
      <c r="E222" s="132" t="s">
        <v>308</v>
      </c>
      <c r="F222" s="133" t="s">
        <v>309</v>
      </c>
      <c r="G222" s="134" t="s">
        <v>159</v>
      </c>
      <c r="H222" s="135">
        <v>56.2</v>
      </c>
      <c r="I222" s="136"/>
      <c r="J222" s="137">
        <f>ROUND(I222*H222,2)</f>
        <v>0</v>
      </c>
      <c r="K222" s="133" t="s">
        <v>136</v>
      </c>
      <c r="L222" s="31"/>
      <c r="M222" s="138" t="s">
        <v>1</v>
      </c>
      <c r="N222" s="139" t="s">
        <v>41</v>
      </c>
      <c r="P222" s="140">
        <f>O222*H222</f>
        <v>0</v>
      </c>
      <c r="Q222" s="140">
        <v>0.15540000000000001</v>
      </c>
      <c r="R222" s="140">
        <f>Q222*H222</f>
        <v>8.7334800000000019</v>
      </c>
      <c r="S222" s="140">
        <v>0</v>
      </c>
      <c r="T222" s="141">
        <f>S222*H222</f>
        <v>0</v>
      </c>
      <c r="AR222" s="142" t="s">
        <v>137</v>
      </c>
      <c r="AT222" s="142" t="s">
        <v>132</v>
      </c>
      <c r="AU222" s="142" t="s">
        <v>86</v>
      </c>
      <c r="AY222" s="16" t="s">
        <v>130</v>
      </c>
      <c r="BE222" s="143">
        <f>IF(N222="základní",J222,0)</f>
        <v>0</v>
      </c>
      <c r="BF222" s="143">
        <f>IF(N222="snížená",J222,0)</f>
        <v>0</v>
      </c>
      <c r="BG222" s="143">
        <f>IF(N222="zákl. přenesená",J222,0)</f>
        <v>0</v>
      </c>
      <c r="BH222" s="143">
        <f>IF(N222="sníž. přenesená",J222,0)</f>
        <v>0</v>
      </c>
      <c r="BI222" s="143">
        <f>IF(N222="nulová",J222,0)</f>
        <v>0</v>
      </c>
      <c r="BJ222" s="16" t="s">
        <v>84</v>
      </c>
      <c r="BK222" s="143">
        <f>ROUND(I222*H222,2)</f>
        <v>0</v>
      </c>
      <c r="BL222" s="16" t="s">
        <v>137</v>
      </c>
      <c r="BM222" s="142" t="s">
        <v>467</v>
      </c>
    </row>
    <row r="223" spans="2:65" s="13" customFormat="1" ht="11.25">
      <c r="B223" s="151"/>
      <c r="D223" s="145" t="s">
        <v>150</v>
      </c>
      <c r="E223" s="152" t="s">
        <v>1</v>
      </c>
      <c r="F223" s="153" t="s">
        <v>468</v>
      </c>
      <c r="H223" s="154">
        <v>56.2</v>
      </c>
      <c r="I223" s="155"/>
      <c r="L223" s="151"/>
      <c r="M223" s="156"/>
      <c r="T223" s="157"/>
      <c r="AT223" s="152" t="s">
        <v>150</v>
      </c>
      <c r="AU223" s="152" t="s">
        <v>86</v>
      </c>
      <c r="AV223" s="13" t="s">
        <v>86</v>
      </c>
      <c r="AW223" s="13" t="s">
        <v>32</v>
      </c>
      <c r="AX223" s="13" t="s">
        <v>76</v>
      </c>
      <c r="AY223" s="152" t="s">
        <v>130</v>
      </c>
    </row>
    <row r="224" spans="2:65" s="14" customFormat="1" ht="11.25">
      <c r="B224" s="158"/>
      <c r="D224" s="145" t="s">
        <v>150</v>
      </c>
      <c r="E224" s="159" t="s">
        <v>1</v>
      </c>
      <c r="F224" s="160" t="s">
        <v>155</v>
      </c>
      <c r="H224" s="161">
        <v>56.2</v>
      </c>
      <c r="I224" s="162"/>
      <c r="L224" s="158"/>
      <c r="M224" s="163"/>
      <c r="T224" s="164"/>
      <c r="AT224" s="159" t="s">
        <v>150</v>
      </c>
      <c r="AU224" s="159" t="s">
        <v>86</v>
      </c>
      <c r="AV224" s="14" t="s">
        <v>137</v>
      </c>
      <c r="AW224" s="14" t="s">
        <v>32</v>
      </c>
      <c r="AX224" s="14" t="s">
        <v>84</v>
      </c>
      <c r="AY224" s="159" t="s">
        <v>130</v>
      </c>
    </row>
    <row r="225" spans="2:65" s="1" customFormat="1" ht="24.2" customHeight="1">
      <c r="B225" s="31"/>
      <c r="C225" s="165" t="s">
        <v>312</v>
      </c>
      <c r="D225" s="165" t="s">
        <v>189</v>
      </c>
      <c r="E225" s="166" t="s">
        <v>313</v>
      </c>
      <c r="F225" s="167" t="s">
        <v>314</v>
      </c>
      <c r="G225" s="168" t="s">
        <v>159</v>
      </c>
      <c r="H225" s="169">
        <v>60.695999999999998</v>
      </c>
      <c r="I225" s="170"/>
      <c r="J225" s="171">
        <f>ROUND(I225*H225,2)</f>
        <v>0</v>
      </c>
      <c r="K225" s="167" t="s">
        <v>136</v>
      </c>
      <c r="L225" s="172"/>
      <c r="M225" s="173" t="s">
        <v>1</v>
      </c>
      <c r="N225" s="174" t="s">
        <v>41</v>
      </c>
      <c r="P225" s="140">
        <f>O225*H225</f>
        <v>0</v>
      </c>
      <c r="Q225" s="140">
        <v>4.8300000000000003E-2</v>
      </c>
      <c r="R225" s="140">
        <f>Q225*H225</f>
        <v>2.9316168</v>
      </c>
      <c r="S225" s="140">
        <v>0</v>
      </c>
      <c r="T225" s="141">
        <f>S225*H225</f>
        <v>0</v>
      </c>
      <c r="AR225" s="142" t="s">
        <v>171</v>
      </c>
      <c r="AT225" s="142" t="s">
        <v>189</v>
      </c>
      <c r="AU225" s="142" t="s">
        <v>86</v>
      </c>
      <c r="AY225" s="16" t="s">
        <v>130</v>
      </c>
      <c r="BE225" s="143">
        <f>IF(N225="základní",J225,0)</f>
        <v>0</v>
      </c>
      <c r="BF225" s="143">
        <f>IF(N225="snížená",J225,0)</f>
        <v>0</v>
      </c>
      <c r="BG225" s="143">
        <f>IF(N225="zákl. přenesená",J225,0)</f>
        <v>0</v>
      </c>
      <c r="BH225" s="143">
        <f>IF(N225="sníž. přenesená",J225,0)</f>
        <v>0</v>
      </c>
      <c r="BI225" s="143">
        <f>IF(N225="nulová",J225,0)</f>
        <v>0</v>
      </c>
      <c r="BJ225" s="16" t="s">
        <v>84</v>
      </c>
      <c r="BK225" s="143">
        <f>ROUND(I225*H225,2)</f>
        <v>0</v>
      </c>
      <c r="BL225" s="16" t="s">
        <v>137</v>
      </c>
      <c r="BM225" s="142" t="s">
        <v>469</v>
      </c>
    </row>
    <row r="226" spans="2:65" s="13" customFormat="1" ht="22.5">
      <c r="B226" s="151"/>
      <c r="D226" s="145" t="s">
        <v>150</v>
      </c>
      <c r="E226" s="152" t="s">
        <v>1</v>
      </c>
      <c r="F226" s="153" t="s">
        <v>470</v>
      </c>
      <c r="H226" s="154">
        <v>60.695999999999998</v>
      </c>
      <c r="I226" s="155"/>
      <c r="L226" s="151"/>
      <c r="M226" s="156"/>
      <c r="T226" s="157"/>
      <c r="AT226" s="152" t="s">
        <v>150</v>
      </c>
      <c r="AU226" s="152" t="s">
        <v>86</v>
      </c>
      <c r="AV226" s="13" t="s">
        <v>86</v>
      </c>
      <c r="AW226" s="13" t="s">
        <v>32</v>
      </c>
      <c r="AX226" s="13" t="s">
        <v>76</v>
      </c>
      <c r="AY226" s="152" t="s">
        <v>130</v>
      </c>
    </row>
    <row r="227" spans="2:65" s="14" customFormat="1" ht="11.25">
      <c r="B227" s="158"/>
      <c r="D227" s="145" t="s">
        <v>150</v>
      </c>
      <c r="E227" s="159" t="s">
        <v>1</v>
      </c>
      <c r="F227" s="160" t="s">
        <v>155</v>
      </c>
      <c r="H227" s="161">
        <v>60.695999999999998</v>
      </c>
      <c r="I227" s="162"/>
      <c r="L227" s="158"/>
      <c r="M227" s="163"/>
      <c r="T227" s="164"/>
      <c r="AT227" s="159" t="s">
        <v>150</v>
      </c>
      <c r="AU227" s="159" t="s">
        <v>86</v>
      </c>
      <c r="AV227" s="14" t="s">
        <v>137</v>
      </c>
      <c r="AW227" s="14" t="s">
        <v>32</v>
      </c>
      <c r="AX227" s="14" t="s">
        <v>84</v>
      </c>
      <c r="AY227" s="159" t="s">
        <v>130</v>
      </c>
    </row>
    <row r="228" spans="2:65" s="1" customFormat="1" ht="33" customHeight="1">
      <c r="B228" s="31"/>
      <c r="C228" s="131" t="s">
        <v>317</v>
      </c>
      <c r="D228" s="131" t="s">
        <v>132</v>
      </c>
      <c r="E228" s="132" t="s">
        <v>318</v>
      </c>
      <c r="F228" s="133" t="s">
        <v>319</v>
      </c>
      <c r="G228" s="134" t="s">
        <v>159</v>
      </c>
      <c r="H228" s="135">
        <v>337.2</v>
      </c>
      <c r="I228" s="136"/>
      <c r="J228" s="137">
        <f>ROUND(I228*H228,2)</f>
        <v>0</v>
      </c>
      <c r="K228" s="133" t="s">
        <v>136</v>
      </c>
      <c r="L228" s="31"/>
      <c r="M228" s="138" t="s">
        <v>1</v>
      </c>
      <c r="N228" s="139" t="s">
        <v>41</v>
      </c>
      <c r="P228" s="140">
        <f>O228*H228</f>
        <v>0</v>
      </c>
      <c r="Q228" s="140">
        <v>0.1295</v>
      </c>
      <c r="R228" s="140">
        <f>Q228*H228</f>
        <v>43.667400000000001</v>
      </c>
      <c r="S228" s="140">
        <v>0</v>
      </c>
      <c r="T228" s="141">
        <f>S228*H228</f>
        <v>0</v>
      </c>
      <c r="AR228" s="142" t="s">
        <v>137</v>
      </c>
      <c r="AT228" s="142" t="s">
        <v>132</v>
      </c>
      <c r="AU228" s="142" t="s">
        <v>86</v>
      </c>
      <c r="AY228" s="16" t="s">
        <v>130</v>
      </c>
      <c r="BE228" s="143">
        <f>IF(N228="základní",J228,0)</f>
        <v>0</v>
      </c>
      <c r="BF228" s="143">
        <f>IF(N228="snížená",J228,0)</f>
        <v>0</v>
      </c>
      <c r="BG228" s="143">
        <f>IF(N228="zákl. přenesená",J228,0)</f>
        <v>0</v>
      </c>
      <c r="BH228" s="143">
        <f>IF(N228="sníž. přenesená",J228,0)</f>
        <v>0</v>
      </c>
      <c r="BI228" s="143">
        <f>IF(N228="nulová",J228,0)</f>
        <v>0</v>
      </c>
      <c r="BJ228" s="16" t="s">
        <v>84</v>
      </c>
      <c r="BK228" s="143">
        <f>ROUND(I228*H228,2)</f>
        <v>0</v>
      </c>
      <c r="BL228" s="16" t="s">
        <v>137</v>
      </c>
      <c r="BM228" s="142" t="s">
        <v>471</v>
      </c>
    </row>
    <row r="229" spans="2:65" s="12" customFormat="1" ht="11.25">
      <c r="B229" s="144"/>
      <c r="D229" s="145" t="s">
        <v>150</v>
      </c>
      <c r="E229" s="146" t="s">
        <v>1</v>
      </c>
      <c r="F229" s="147" t="s">
        <v>321</v>
      </c>
      <c r="H229" s="146" t="s">
        <v>1</v>
      </c>
      <c r="I229" s="148"/>
      <c r="L229" s="144"/>
      <c r="M229" s="149"/>
      <c r="T229" s="150"/>
      <c r="AT229" s="146" t="s">
        <v>150</v>
      </c>
      <c r="AU229" s="146" t="s">
        <v>86</v>
      </c>
      <c r="AV229" s="12" t="s">
        <v>84</v>
      </c>
      <c r="AW229" s="12" t="s">
        <v>32</v>
      </c>
      <c r="AX229" s="12" t="s">
        <v>76</v>
      </c>
      <c r="AY229" s="146" t="s">
        <v>130</v>
      </c>
    </row>
    <row r="230" spans="2:65" s="13" customFormat="1" ht="22.5">
      <c r="B230" s="151"/>
      <c r="D230" s="145" t="s">
        <v>150</v>
      </c>
      <c r="E230" s="152" t="s">
        <v>1</v>
      </c>
      <c r="F230" s="153" t="s">
        <v>472</v>
      </c>
      <c r="H230" s="154">
        <v>272.8</v>
      </c>
      <c r="I230" s="155"/>
      <c r="L230" s="151"/>
      <c r="M230" s="156"/>
      <c r="T230" s="157"/>
      <c r="AT230" s="152" t="s">
        <v>150</v>
      </c>
      <c r="AU230" s="152" t="s">
        <v>86</v>
      </c>
      <c r="AV230" s="13" t="s">
        <v>86</v>
      </c>
      <c r="AW230" s="13" t="s">
        <v>32</v>
      </c>
      <c r="AX230" s="13" t="s">
        <v>76</v>
      </c>
      <c r="AY230" s="152" t="s">
        <v>130</v>
      </c>
    </row>
    <row r="231" spans="2:65" s="12" customFormat="1" ht="11.25">
      <c r="B231" s="144"/>
      <c r="D231" s="145" t="s">
        <v>150</v>
      </c>
      <c r="E231" s="146" t="s">
        <v>1</v>
      </c>
      <c r="F231" s="147" t="s">
        <v>323</v>
      </c>
      <c r="H231" s="146" t="s">
        <v>1</v>
      </c>
      <c r="I231" s="148"/>
      <c r="L231" s="144"/>
      <c r="M231" s="149"/>
      <c r="T231" s="150"/>
      <c r="AT231" s="146" t="s">
        <v>150</v>
      </c>
      <c r="AU231" s="146" t="s">
        <v>86</v>
      </c>
      <c r="AV231" s="12" t="s">
        <v>84</v>
      </c>
      <c r="AW231" s="12" t="s">
        <v>32</v>
      </c>
      <c r="AX231" s="12" t="s">
        <v>76</v>
      </c>
      <c r="AY231" s="146" t="s">
        <v>130</v>
      </c>
    </row>
    <row r="232" spans="2:65" s="13" customFormat="1" ht="11.25">
      <c r="B232" s="151"/>
      <c r="D232" s="145" t="s">
        <v>150</v>
      </c>
      <c r="E232" s="152" t="s">
        <v>1</v>
      </c>
      <c r="F232" s="153" t="s">
        <v>473</v>
      </c>
      <c r="H232" s="154">
        <v>48.1</v>
      </c>
      <c r="I232" s="155"/>
      <c r="L232" s="151"/>
      <c r="M232" s="156"/>
      <c r="T232" s="157"/>
      <c r="AT232" s="152" t="s">
        <v>150</v>
      </c>
      <c r="AU232" s="152" t="s">
        <v>86</v>
      </c>
      <c r="AV232" s="13" t="s">
        <v>86</v>
      </c>
      <c r="AW232" s="13" t="s">
        <v>32</v>
      </c>
      <c r="AX232" s="13" t="s">
        <v>76</v>
      </c>
      <c r="AY232" s="152" t="s">
        <v>130</v>
      </c>
    </row>
    <row r="233" spans="2:65" s="12" customFormat="1" ht="11.25">
      <c r="B233" s="144"/>
      <c r="D233" s="145" t="s">
        <v>150</v>
      </c>
      <c r="E233" s="146" t="s">
        <v>1</v>
      </c>
      <c r="F233" s="147" t="s">
        <v>325</v>
      </c>
      <c r="H233" s="146" t="s">
        <v>1</v>
      </c>
      <c r="I233" s="148"/>
      <c r="L233" s="144"/>
      <c r="M233" s="149"/>
      <c r="T233" s="150"/>
      <c r="AT233" s="146" t="s">
        <v>150</v>
      </c>
      <c r="AU233" s="146" t="s">
        <v>86</v>
      </c>
      <c r="AV233" s="12" t="s">
        <v>84</v>
      </c>
      <c r="AW233" s="12" t="s">
        <v>32</v>
      </c>
      <c r="AX233" s="12" t="s">
        <v>76</v>
      </c>
      <c r="AY233" s="146" t="s">
        <v>130</v>
      </c>
    </row>
    <row r="234" spans="2:65" s="13" customFormat="1" ht="11.25">
      <c r="B234" s="151"/>
      <c r="D234" s="145" t="s">
        <v>150</v>
      </c>
      <c r="E234" s="152" t="s">
        <v>1</v>
      </c>
      <c r="F234" s="153" t="s">
        <v>474</v>
      </c>
      <c r="H234" s="154">
        <v>16.3</v>
      </c>
      <c r="I234" s="155"/>
      <c r="L234" s="151"/>
      <c r="M234" s="156"/>
      <c r="T234" s="157"/>
      <c r="AT234" s="152" t="s">
        <v>150</v>
      </c>
      <c r="AU234" s="152" t="s">
        <v>86</v>
      </c>
      <c r="AV234" s="13" t="s">
        <v>86</v>
      </c>
      <c r="AW234" s="13" t="s">
        <v>32</v>
      </c>
      <c r="AX234" s="13" t="s">
        <v>76</v>
      </c>
      <c r="AY234" s="152" t="s">
        <v>130</v>
      </c>
    </row>
    <row r="235" spans="2:65" s="14" customFormat="1" ht="11.25">
      <c r="B235" s="158"/>
      <c r="D235" s="145" t="s">
        <v>150</v>
      </c>
      <c r="E235" s="159" t="s">
        <v>1</v>
      </c>
      <c r="F235" s="160" t="s">
        <v>155</v>
      </c>
      <c r="H235" s="161">
        <v>337.20000000000005</v>
      </c>
      <c r="I235" s="162"/>
      <c r="L235" s="158"/>
      <c r="M235" s="163"/>
      <c r="T235" s="164"/>
      <c r="AT235" s="159" t="s">
        <v>150</v>
      </c>
      <c r="AU235" s="159" t="s">
        <v>86</v>
      </c>
      <c r="AV235" s="14" t="s">
        <v>137</v>
      </c>
      <c r="AW235" s="14" t="s">
        <v>32</v>
      </c>
      <c r="AX235" s="14" t="s">
        <v>84</v>
      </c>
      <c r="AY235" s="159" t="s">
        <v>130</v>
      </c>
    </row>
    <row r="236" spans="2:65" s="1" customFormat="1" ht="16.5" customHeight="1">
      <c r="B236" s="31"/>
      <c r="C236" s="165" t="s">
        <v>327</v>
      </c>
      <c r="D236" s="165" t="s">
        <v>189</v>
      </c>
      <c r="E236" s="166" t="s">
        <v>328</v>
      </c>
      <c r="F236" s="167" t="s">
        <v>329</v>
      </c>
      <c r="G236" s="168" t="s">
        <v>159</v>
      </c>
      <c r="H236" s="169">
        <v>286.44</v>
      </c>
      <c r="I236" s="170"/>
      <c r="J236" s="171">
        <f>ROUND(I236*H236,2)</f>
        <v>0</v>
      </c>
      <c r="K236" s="167" t="s">
        <v>136</v>
      </c>
      <c r="L236" s="172"/>
      <c r="M236" s="173" t="s">
        <v>1</v>
      </c>
      <c r="N236" s="174" t="s">
        <v>41</v>
      </c>
      <c r="P236" s="140">
        <f>O236*H236</f>
        <v>0</v>
      </c>
      <c r="Q236" s="140">
        <v>5.6120000000000003E-2</v>
      </c>
      <c r="R236" s="140">
        <f>Q236*H236</f>
        <v>16.0750128</v>
      </c>
      <c r="S236" s="140">
        <v>0</v>
      </c>
      <c r="T236" s="141">
        <f>S236*H236</f>
        <v>0</v>
      </c>
      <c r="AR236" s="142" t="s">
        <v>171</v>
      </c>
      <c r="AT236" s="142" t="s">
        <v>189</v>
      </c>
      <c r="AU236" s="142" t="s">
        <v>86</v>
      </c>
      <c r="AY236" s="16" t="s">
        <v>130</v>
      </c>
      <c r="BE236" s="143">
        <f>IF(N236="základní",J236,0)</f>
        <v>0</v>
      </c>
      <c r="BF236" s="143">
        <f>IF(N236="snížená",J236,0)</f>
        <v>0</v>
      </c>
      <c r="BG236" s="143">
        <f>IF(N236="zákl. přenesená",J236,0)</f>
        <v>0</v>
      </c>
      <c r="BH236" s="143">
        <f>IF(N236="sníž. přenesená",J236,0)</f>
        <v>0</v>
      </c>
      <c r="BI236" s="143">
        <f>IF(N236="nulová",J236,0)</f>
        <v>0</v>
      </c>
      <c r="BJ236" s="16" t="s">
        <v>84</v>
      </c>
      <c r="BK236" s="143">
        <f>ROUND(I236*H236,2)</f>
        <v>0</v>
      </c>
      <c r="BL236" s="16" t="s">
        <v>137</v>
      </c>
      <c r="BM236" s="142" t="s">
        <v>475</v>
      </c>
    </row>
    <row r="237" spans="2:65" s="13" customFormat="1" ht="22.5">
      <c r="B237" s="151"/>
      <c r="D237" s="145" t="s">
        <v>150</v>
      </c>
      <c r="E237" s="152" t="s">
        <v>1</v>
      </c>
      <c r="F237" s="153" t="s">
        <v>476</v>
      </c>
      <c r="H237" s="154">
        <v>286.44</v>
      </c>
      <c r="I237" s="155"/>
      <c r="L237" s="151"/>
      <c r="M237" s="156"/>
      <c r="T237" s="157"/>
      <c r="AT237" s="152" t="s">
        <v>150</v>
      </c>
      <c r="AU237" s="152" t="s">
        <v>86</v>
      </c>
      <c r="AV237" s="13" t="s">
        <v>86</v>
      </c>
      <c r="AW237" s="13" t="s">
        <v>32</v>
      </c>
      <c r="AX237" s="13" t="s">
        <v>76</v>
      </c>
      <c r="AY237" s="152" t="s">
        <v>130</v>
      </c>
    </row>
    <row r="238" spans="2:65" s="14" customFormat="1" ht="11.25">
      <c r="B238" s="158"/>
      <c r="D238" s="145" t="s">
        <v>150</v>
      </c>
      <c r="E238" s="159" t="s">
        <v>1</v>
      </c>
      <c r="F238" s="160" t="s">
        <v>155</v>
      </c>
      <c r="H238" s="161">
        <v>286.44</v>
      </c>
      <c r="I238" s="162"/>
      <c r="L238" s="158"/>
      <c r="M238" s="163"/>
      <c r="T238" s="164"/>
      <c r="AT238" s="159" t="s">
        <v>150</v>
      </c>
      <c r="AU238" s="159" t="s">
        <v>86</v>
      </c>
      <c r="AV238" s="14" t="s">
        <v>137</v>
      </c>
      <c r="AW238" s="14" t="s">
        <v>32</v>
      </c>
      <c r="AX238" s="14" t="s">
        <v>84</v>
      </c>
      <c r="AY238" s="159" t="s">
        <v>130</v>
      </c>
    </row>
    <row r="239" spans="2:65" s="1" customFormat="1" ht="16.5" customHeight="1">
      <c r="B239" s="31"/>
      <c r="C239" s="165" t="s">
        <v>332</v>
      </c>
      <c r="D239" s="165" t="s">
        <v>189</v>
      </c>
      <c r="E239" s="166" t="s">
        <v>333</v>
      </c>
      <c r="F239" s="167" t="s">
        <v>334</v>
      </c>
      <c r="G239" s="168" t="s">
        <v>159</v>
      </c>
      <c r="H239" s="169">
        <v>50.505000000000003</v>
      </c>
      <c r="I239" s="170"/>
      <c r="J239" s="171">
        <f>ROUND(I239*H239,2)</f>
        <v>0</v>
      </c>
      <c r="K239" s="167" t="s">
        <v>136</v>
      </c>
      <c r="L239" s="172"/>
      <c r="M239" s="173" t="s">
        <v>1</v>
      </c>
      <c r="N239" s="174" t="s">
        <v>41</v>
      </c>
      <c r="P239" s="140">
        <f>O239*H239</f>
        <v>0</v>
      </c>
      <c r="Q239" s="140">
        <v>4.4999999999999998E-2</v>
      </c>
      <c r="R239" s="140">
        <f>Q239*H239</f>
        <v>2.2727249999999999</v>
      </c>
      <c r="S239" s="140">
        <v>0</v>
      </c>
      <c r="T239" s="141">
        <f>S239*H239</f>
        <v>0</v>
      </c>
      <c r="AR239" s="142" t="s">
        <v>171</v>
      </c>
      <c r="AT239" s="142" t="s">
        <v>189</v>
      </c>
      <c r="AU239" s="142" t="s">
        <v>86</v>
      </c>
      <c r="AY239" s="16" t="s">
        <v>130</v>
      </c>
      <c r="BE239" s="143">
        <f>IF(N239="základní",J239,0)</f>
        <v>0</v>
      </c>
      <c r="BF239" s="143">
        <f>IF(N239="snížená",J239,0)</f>
        <v>0</v>
      </c>
      <c r="BG239" s="143">
        <f>IF(N239="zákl. přenesená",J239,0)</f>
        <v>0</v>
      </c>
      <c r="BH239" s="143">
        <f>IF(N239="sníž. přenesená",J239,0)</f>
        <v>0</v>
      </c>
      <c r="BI239" s="143">
        <f>IF(N239="nulová",J239,0)</f>
        <v>0</v>
      </c>
      <c r="BJ239" s="16" t="s">
        <v>84</v>
      </c>
      <c r="BK239" s="143">
        <f>ROUND(I239*H239,2)</f>
        <v>0</v>
      </c>
      <c r="BL239" s="16" t="s">
        <v>137</v>
      </c>
      <c r="BM239" s="142" t="s">
        <v>477</v>
      </c>
    </row>
    <row r="240" spans="2:65" s="13" customFormat="1" ht="22.5">
      <c r="B240" s="151"/>
      <c r="D240" s="145" t="s">
        <v>150</v>
      </c>
      <c r="E240" s="152" t="s">
        <v>1</v>
      </c>
      <c r="F240" s="153" t="s">
        <v>478</v>
      </c>
      <c r="H240" s="154">
        <v>50.505000000000003</v>
      </c>
      <c r="I240" s="155"/>
      <c r="L240" s="151"/>
      <c r="M240" s="156"/>
      <c r="T240" s="157"/>
      <c r="AT240" s="152" t="s">
        <v>150</v>
      </c>
      <c r="AU240" s="152" t="s">
        <v>86</v>
      </c>
      <c r="AV240" s="13" t="s">
        <v>86</v>
      </c>
      <c r="AW240" s="13" t="s">
        <v>32</v>
      </c>
      <c r="AX240" s="13" t="s">
        <v>76</v>
      </c>
      <c r="AY240" s="152" t="s">
        <v>130</v>
      </c>
    </row>
    <row r="241" spans="2:65" s="14" customFormat="1" ht="11.25">
      <c r="B241" s="158"/>
      <c r="D241" s="145" t="s">
        <v>150</v>
      </c>
      <c r="E241" s="159" t="s">
        <v>1</v>
      </c>
      <c r="F241" s="160" t="s">
        <v>155</v>
      </c>
      <c r="H241" s="161">
        <v>50.505000000000003</v>
      </c>
      <c r="I241" s="162"/>
      <c r="L241" s="158"/>
      <c r="M241" s="163"/>
      <c r="T241" s="164"/>
      <c r="AT241" s="159" t="s">
        <v>150</v>
      </c>
      <c r="AU241" s="159" t="s">
        <v>86</v>
      </c>
      <c r="AV241" s="14" t="s">
        <v>137</v>
      </c>
      <c r="AW241" s="14" t="s">
        <v>32</v>
      </c>
      <c r="AX241" s="14" t="s">
        <v>84</v>
      </c>
      <c r="AY241" s="159" t="s">
        <v>130</v>
      </c>
    </row>
    <row r="242" spans="2:65" s="1" customFormat="1" ht="21.75" customHeight="1">
      <c r="B242" s="31"/>
      <c r="C242" s="165" t="s">
        <v>337</v>
      </c>
      <c r="D242" s="165" t="s">
        <v>189</v>
      </c>
      <c r="E242" s="166" t="s">
        <v>338</v>
      </c>
      <c r="F242" s="167" t="s">
        <v>339</v>
      </c>
      <c r="G242" s="168" t="s">
        <v>159</v>
      </c>
      <c r="H242" s="169">
        <v>17.114999999999998</v>
      </c>
      <c r="I242" s="170"/>
      <c r="J242" s="171">
        <f>ROUND(I242*H242,2)</f>
        <v>0</v>
      </c>
      <c r="K242" s="167" t="s">
        <v>136</v>
      </c>
      <c r="L242" s="172"/>
      <c r="M242" s="173" t="s">
        <v>1</v>
      </c>
      <c r="N242" s="174" t="s">
        <v>41</v>
      </c>
      <c r="P242" s="140">
        <f>O242*H242</f>
        <v>0</v>
      </c>
      <c r="Q242" s="140">
        <v>2.1999999999999999E-2</v>
      </c>
      <c r="R242" s="140">
        <f>Q242*H242</f>
        <v>0.37652999999999992</v>
      </c>
      <c r="S242" s="140">
        <v>0</v>
      </c>
      <c r="T242" s="141">
        <f>S242*H242</f>
        <v>0</v>
      </c>
      <c r="AR242" s="142" t="s">
        <v>171</v>
      </c>
      <c r="AT242" s="142" t="s">
        <v>189</v>
      </c>
      <c r="AU242" s="142" t="s">
        <v>86</v>
      </c>
      <c r="AY242" s="16" t="s">
        <v>130</v>
      </c>
      <c r="BE242" s="143">
        <f>IF(N242="základní",J242,0)</f>
        <v>0</v>
      </c>
      <c r="BF242" s="143">
        <f>IF(N242="snížená",J242,0)</f>
        <v>0</v>
      </c>
      <c r="BG242" s="143">
        <f>IF(N242="zákl. přenesená",J242,0)</f>
        <v>0</v>
      </c>
      <c r="BH242" s="143">
        <f>IF(N242="sníž. přenesená",J242,0)</f>
        <v>0</v>
      </c>
      <c r="BI242" s="143">
        <f>IF(N242="nulová",J242,0)</f>
        <v>0</v>
      </c>
      <c r="BJ242" s="16" t="s">
        <v>84</v>
      </c>
      <c r="BK242" s="143">
        <f>ROUND(I242*H242,2)</f>
        <v>0</v>
      </c>
      <c r="BL242" s="16" t="s">
        <v>137</v>
      </c>
      <c r="BM242" s="142" t="s">
        <v>479</v>
      </c>
    </row>
    <row r="243" spans="2:65" s="13" customFormat="1" ht="11.25">
      <c r="B243" s="151"/>
      <c r="D243" s="145" t="s">
        <v>150</v>
      </c>
      <c r="E243" s="152" t="s">
        <v>1</v>
      </c>
      <c r="F243" s="153" t="s">
        <v>480</v>
      </c>
      <c r="H243" s="154">
        <v>17.114999999999998</v>
      </c>
      <c r="I243" s="155"/>
      <c r="L243" s="151"/>
      <c r="M243" s="156"/>
      <c r="T243" s="157"/>
      <c r="AT243" s="152" t="s">
        <v>150</v>
      </c>
      <c r="AU243" s="152" t="s">
        <v>86</v>
      </c>
      <c r="AV243" s="13" t="s">
        <v>86</v>
      </c>
      <c r="AW243" s="13" t="s">
        <v>32</v>
      </c>
      <c r="AX243" s="13" t="s">
        <v>76</v>
      </c>
      <c r="AY243" s="152" t="s">
        <v>130</v>
      </c>
    </row>
    <row r="244" spans="2:65" s="14" customFormat="1" ht="11.25">
      <c r="B244" s="158"/>
      <c r="D244" s="145" t="s">
        <v>150</v>
      </c>
      <c r="E244" s="159" t="s">
        <v>1</v>
      </c>
      <c r="F244" s="160" t="s">
        <v>155</v>
      </c>
      <c r="H244" s="161">
        <v>17.114999999999998</v>
      </c>
      <c r="I244" s="162"/>
      <c r="L244" s="158"/>
      <c r="M244" s="163"/>
      <c r="T244" s="164"/>
      <c r="AT244" s="159" t="s">
        <v>150</v>
      </c>
      <c r="AU244" s="159" t="s">
        <v>86</v>
      </c>
      <c r="AV244" s="14" t="s">
        <v>137</v>
      </c>
      <c r="AW244" s="14" t="s">
        <v>32</v>
      </c>
      <c r="AX244" s="14" t="s">
        <v>84</v>
      </c>
      <c r="AY244" s="159" t="s">
        <v>130</v>
      </c>
    </row>
    <row r="245" spans="2:65" s="1" customFormat="1" ht="24.2" customHeight="1">
      <c r="B245" s="31"/>
      <c r="C245" s="131" t="s">
        <v>342</v>
      </c>
      <c r="D245" s="131" t="s">
        <v>132</v>
      </c>
      <c r="E245" s="132" t="s">
        <v>343</v>
      </c>
      <c r="F245" s="133" t="s">
        <v>344</v>
      </c>
      <c r="G245" s="134" t="s">
        <v>283</v>
      </c>
      <c r="H245" s="135">
        <v>1</v>
      </c>
      <c r="I245" s="136"/>
      <c r="J245" s="137">
        <f>ROUND(I245*H245,2)</f>
        <v>0</v>
      </c>
      <c r="K245" s="133" t="s">
        <v>345</v>
      </c>
      <c r="L245" s="31"/>
      <c r="M245" s="138" t="s">
        <v>1</v>
      </c>
      <c r="N245" s="139" t="s">
        <v>41</v>
      </c>
      <c r="P245" s="140">
        <f>O245*H245</f>
        <v>0</v>
      </c>
      <c r="Q245" s="140">
        <v>0.10940999999999999</v>
      </c>
      <c r="R245" s="140">
        <f>Q245*H245</f>
        <v>0.10940999999999999</v>
      </c>
      <c r="S245" s="140">
        <v>0</v>
      </c>
      <c r="T245" s="141">
        <f>S245*H245</f>
        <v>0</v>
      </c>
      <c r="AR245" s="142" t="s">
        <v>137</v>
      </c>
      <c r="AT245" s="142" t="s">
        <v>132</v>
      </c>
      <c r="AU245" s="142" t="s">
        <v>86</v>
      </c>
      <c r="AY245" s="16" t="s">
        <v>130</v>
      </c>
      <c r="BE245" s="143">
        <f>IF(N245="základní",J245,0)</f>
        <v>0</v>
      </c>
      <c r="BF245" s="143">
        <f>IF(N245="snížená",J245,0)</f>
        <v>0</v>
      </c>
      <c r="BG245" s="143">
        <f>IF(N245="zákl. přenesená",J245,0)</f>
        <v>0</v>
      </c>
      <c r="BH245" s="143">
        <f>IF(N245="sníž. přenesená",J245,0)</f>
        <v>0</v>
      </c>
      <c r="BI245" s="143">
        <f>IF(N245="nulová",J245,0)</f>
        <v>0</v>
      </c>
      <c r="BJ245" s="16" t="s">
        <v>84</v>
      </c>
      <c r="BK245" s="143">
        <f>ROUND(I245*H245,2)</f>
        <v>0</v>
      </c>
      <c r="BL245" s="16" t="s">
        <v>137</v>
      </c>
      <c r="BM245" s="142" t="s">
        <v>481</v>
      </c>
    </row>
    <row r="246" spans="2:65" s="1" customFormat="1" ht="21.75" customHeight="1">
      <c r="B246" s="31"/>
      <c r="C246" s="165" t="s">
        <v>347</v>
      </c>
      <c r="D246" s="165" t="s">
        <v>189</v>
      </c>
      <c r="E246" s="166" t="s">
        <v>348</v>
      </c>
      <c r="F246" s="167" t="s">
        <v>349</v>
      </c>
      <c r="G246" s="168" t="s">
        <v>283</v>
      </c>
      <c r="H246" s="169">
        <v>1</v>
      </c>
      <c r="I246" s="170"/>
      <c r="J246" s="171">
        <f>ROUND(I246*H246,2)</f>
        <v>0</v>
      </c>
      <c r="K246" s="167" t="s">
        <v>345</v>
      </c>
      <c r="L246" s="172"/>
      <c r="M246" s="173" t="s">
        <v>1</v>
      </c>
      <c r="N246" s="174" t="s">
        <v>41</v>
      </c>
      <c r="P246" s="140">
        <f>O246*H246</f>
        <v>0</v>
      </c>
      <c r="Q246" s="140">
        <v>6.1000000000000004E-3</v>
      </c>
      <c r="R246" s="140">
        <f>Q246*H246</f>
        <v>6.1000000000000004E-3</v>
      </c>
      <c r="S246" s="140">
        <v>0</v>
      </c>
      <c r="T246" s="141">
        <f>S246*H246</f>
        <v>0</v>
      </c>
      <c r="AR246" s="142" t="s">
        <v>171</v>
      </c>
      <c r="AT246" s="142" t="s">
        <v>189</v>
      </c>
      <c r="AU246" s="142" t="s">
        <v>86</v>
      </c>
      <c r="AY246" s="16" t="s">
        <v>130</v>
      </c>
      <c r="BE246" s="143">
        <f>IF(N246="základní",J246,0)</f>
        <v>0</v>
      </c>
      <c r="BF246" s="143">
        <f>IF(N246="snížená",J246,0)</f>
        <v>0</v>
      </c>
      <c r="BG246" s="143">
        <f>IF(N246="zákl. přenesená",J246,0)</f>
        <v>0</v>
      </c>
      <c r="BH246" s="143">
        <f>IF(N246="sníž. přenesená",J246,0)</f>
        <v>0</v>
      </c>
      <c r="BI246" s="143">
        <f>IF(N246="nulová",J246,0)</f>
        <v>0</v>
      </c>
      <c r="BJ246" s="16" t="s">
        <v>84</v>
      </c>
      <c r="BK246" s="143">
        <f>ROUND(I246*H246,2)</f>
        <v>0</v>
      </c>
      <c r="BL246" s="16" t="s">
        <v>137</v>
      </c>
      <c r="BM246" s="142" t="s">
        <v>482</v>
      </c>
    </row>
    <row r="247" spans="2:65" s="1" customFormat="1" ht="24.2" customHeight="1">
      <c r="B247" s="31"/>
      <c r="C247" s="131" t="s">
        <v>351</v>
      </c>
      <c r="D247" s="131" t="s">
        <v>132</v>
      </c>
      <c r="E247" s="132" t="s">
        <v>352</v>
      </c>
      <c r="F247" s="133" t="s">
        <v>353</v>
      </c>
      <c r="G247" s="134" t="s">
        <v>283</v>
      </c>
      <c r="H247" s="135">
        <v>1</v>
      </c>
      <c r="I247" s="136"/>
      <c r="J247" s="137">
        <f>ROUND(I247*H247,2)</f>
        <v>0</v>
      </c>
      <c r="K247" s="133" t="s">
        <v>136</v>
      </c>
      <c r="L247" s="31"/>
      <c r="M247" s="138" t="s">
        <v>1</v>
      </c>
      <c r="N247" s="139" t="s">
        <v>41</v>
      </c>
      <c r="P247" s="140">
        <f>O247*H247</f>
        <v>0</v>
      </c>
      <c r="Q247" s="140">
        <v>6.9999999999999999E-4</v>
      </c>
      <c r="R247" s="140">
        <f>Q247*H247</f>
        <v>6.9999999999999999E-4</v>
      </c>
      <c r="S247" s="140">
        <v>0</v>
      </c>
      <c r="T247" s="141">
        <f>S247*H247</f>
        <v>0</v>
      </c>
      <c r="AR247" s="142" t="s">
        <v>137</v>
      </c>
      <c r="AT247" s="142" t="s">
        <v>132</v>
      </c>
      <c r="AU247" s="142" t="s">
        <v>86</v>
      </c>
      <c r="AY247" s="16" t="s">
        <v>130</v>
      </c>
      <c r="BE247" s="143">
        <f>IF(N247="základní",J247,0)</f>
        <v>0</v>
      </c>
      <c r="BF247" s="143">
        <f>IF(N247="snížená",J247,0)</f>
        <v>0</v>
      </c>
      <c r="BG247" s="143">
        <f>IF(N247="zákl. přenesená",J247,0)</f>
        <v>0</v>
      </c>
      <c r="BH247" s="143">
        <f>IF(N247="sníž. přenesená",J247,0)</f>
        <v>0</v>
      </c>
      <c r="BI247" s="143">
        <f>IF(N247="nulová",J247,0)</f>
        <v>0</v>
      </c>
      <c r="BJ247" s="16" t="s">
        <v>84</v>
      </c>
      <c r="BK247" s="143">
        <f>ROUND(I247*H247,2)</f>
        <v>0</v>
      </c>
      <c r="BL247" s="16" t="s">
        <v>137</v>
      </c>
      <c r="BM247" s="142" t="s">
        <v>483</v>
      </c>
    </row>
    <row r="248" spans="2:65" s="1" customFormat="1" ht="24.2" customHeight="1">
      <c r="B248" s="31"/>
      <c r="C248" s="165" t="s">
        <v>355</v>
      </c>
      <c r="D248" s="165" t="s">
        <v>189</v>
      </c>
      <c r="E248" s="166" t="s">
        <v>356</v>
      </c>
      <c r="F248" s="167" t="s">
        <v>357</v>
      </c>
      <c r="G248" s="168" t="s">
        <v>283</v>
      </c>
      <c r="H248" s="169">
        <v>1</v>
      </c>
      <c r="I248" s="170"/>
      <c r="J248" s="171">
        <f>ROUND(I248*H248,2)</f>
        <v>0</v>
      </c>
      <c r="K248" s="167" t="s">
        <v>136</v>
      </c>
      <c r="L248" s="172"/>
      <c r="M248" s="173" t="s">
        <v>1</v>
      </c>
      <c r="N248" s="174" t="s">
        <v>41</v>
      </c>
      <c r="P248" s="140">
        <f>O248*H248</f>
        <v>0</v>
      </c>
      <c r="Q248" s="140">
        <v>1.2999999999999999E-3</v>
      </c>
      <c r="R248" s="140">
        <f>Q248*H248</f>
        <v>1.2999999999999999E-3</v>
      </c>
      <c r="S248" s="140">
        <v>0</v>
      </c>
      <c r="T248" s="141">
        <f>S248*H248</f>
        <v>0</v>
      </c>
      <c r="AR248" s="142" t="s">
        <v>171</v>
      </c>
      <c r="AT248" s="142" t="s">
        <v>189</v>
      </c>
      <c r="AU248" s="142" t="s">
        <v>86</v>
      </c>
      <c r="AY248" s="16" t="s">
        <v>130</v>
      </c>
      <c r="BE248" s="143">
        <f>IF(N248="základní",J248,0)</f>
        <v>0</v>
      </c>
      <c r="BF248" s="143">
        <f>IF(N248="snížená",J248,0)</f>
        <v>0</v>
      </c>
      <c r="BG248" s="143">
        <f>IF(N248="zákl. přenesená",J248,0)</f>
        <v>0</v>
      </c>
      <c r="BH248" s="143">
        <f>IF(N248="sníž. přenesená",J248,0)</f>
        <v>0</v>
      </c>
      <c r="BI248" s="143">
        <f>IF(N248="nulová",J248,0)</f>
        <v>0</v>
      </c>
      <c r="BJ248" s="16" t="s">
        <v>84</v>
      </c>
      <c r="BK248" s="143">
        <f>ROUND(I248*H248,2)</f>
        <v>0</v>
      </c>
      <c r="BL248" s="16" t="s">
        <v>137</v>
      </c>
      <c r="BM248" s="142" t="s">
        <v>484</v>
      </c>
    </row>
    <row r="249" spans="2:65" s="11" customFormat="1" ht="22.9" customHeight="1">
      <c r="B249" s="119"/>
      <c r="D249" s="120" t="s">
        <v>75</v>
      </c>
      <c r="E249" s="129" t="s">
        <v>359</v>
      </c>
      <c r="F249" s="129" t="s">
        <v>360</v>
      </c>
      <c r="I249" s="122"/>
      <c r="J249" s="130">
        <f>BK249</f>
        <v>0</v>
      </c>
      <c r="L249" s="119"/>
      <c r="M249" s="124"/>
      <c r="P249" s="125">
        <f>SUM(P250:P258)</f>
        <v>0</v>
      </c>
      <c r="R249" s="125">
        <f>SUM(R250:R258)</f>
        <v>0</v>
      </c>
      <c r="T249" s="126">
        <f>SUM(T250:T258)</f>
        <v>0</v>
      </c>
      <c r="AR249" s="120" t="s">
        <v>84</v>
      </c>
      <c r="AT249" s="127" t="s">
        <v>75</v>
      </c>
      <c r="AU249" s="127" t="s">
        <v>84</v>
      </c>
      <c r="AY249" s="120" t="s">
        <v>130</v>
      </c>
      <c r="BK249" s="128">
        <f>SUM(BK250:BK258)</f>
        <v>0</v>
      </c>
    </row>
    <row r="250" spans="2:65" s="1" customFormat="1" ht="24.2" customHeight="1">
      <c r="B250" s="31"/>
      <c r="C250" s="131" t="s">
        <v>361</v>
      </c>
      <c r="D250" s="131" t="s">
        <v>132</v>
      </c>
      <c r="E250" s="132" t="s">
        <v>362</v>
      </c>
      <c r="F250" s="133" t="s">
        <v>363</v>
      </c>
      <c r="G250" s="134" t="s">
        <v>192</v>
      </c>
      <c r="H250" s="135">
        <v>189.41399999999999</v>
      </c>
      <c r="I250" s="136"/>
      <c r="J250" s="137">
        <f>ROUND(I250*H250,2)</f>
        <v>0</v>
      </c>
      <c r="K250" s="133" t="s">
        <v>136</v>
      </c>
      <c r="L250" s="31"/>
      <c r="M250" s="138" t="s">
        <v>1</v>
      </c>
      <c r="N250" s="139" t="s">
        <v>41</v>
      </c>
      <c r="P250" s="140">
        <f>O250*H250</f>
        <v>0</v>
      </c>
      <c r="Q250" s="140">
        <v>0</v>
      </c>
      <c r="R250" s="140">
        <f>Q250*H250</f>
        <v>0</v>
      </c>
      <c r="S250" s="140">
        <v>0</v>
      </c>
      <c r="T250" s="141">
        <f>S250*H250</f>
        <v>0</v>
      </c>
      <c r="AR250" s="142" t="s">
        <v>137</v>
      </c>
      <c r="AT250" s="142" t="s">
        <v>132</v>
      </c>
      <c r="AU250" s="142" t="s">
        <v>86</v>
      </c>
      <c r="AY250" s="16" t="s">
        <v>130</v>
      </c>
      <c r="BE250" s="143">
        <f>IF(N250="základní",J250,0)</f>
        <v>0</v>
      </c>
      <c r="BF250" s="143">
        <f>IF(N250="snížená",J250,0)</f>
        <v>0</v>
      </c>
      <c r="BG250" s="143">
        <f>IF(N250="zákl. přenesená",J250,0)</f>
        <v>0</v>
      </c>
      <c r="BH250" s="143">
        <f>IF(N250="sníž. přenesená",J250,0)</f>
        <v>0</v>
      </c>
      <c r="BI250" s="143">
        <f>IF(N250="nulová",J250,0)</f>
        <v>0</v>
      </c>
      <c r="BJ250" s="16" t="s">
        <v>84</v>
      </c>
      <c r="BK250" s="143">
        <f>ROUND(I250*H250,2)</f>
        <v>0</v>
      </c>
      <c r="BL250" s="16" t="s">
        <v>137</v>
      </c>
      <c r="BM250" s="142" t="s">
        <v>485</v>
      </c>
    </row>
    <row r="251" spans="2:65" s="1" customFormat="1" ht="21.75" customHeight="1">
      <c r="B251" s="31"/>
      <c r="C251" s="131" t="s">
        <v>365</v>
      </c>
      <c r="D251" s="131" t="s">
        <v>132</v>
      </c>
      <c r="E251" s="132" t="s">
        <v>366</v>
      </c>
      <c r="F251" s="133" t="s">
        <v>367</v>
      </c>
      <c r="G251" s="134" t="s">
        <v>192</v>
      </c>
      <c r="H251" s="135">
        <v>189.41399999999999</v>
      </c>
      <c r="I251" s="136"/>
      <c r="J251" s="137">
        <f>ROUND(I251*H251,2)</f>
        <v>0</v>
      </c>
      <c r="K251" s="133" t="s">
        <v>136</v>
      </c>
      <c r="L251" s="31"/>
      <c r="M251" s="138" t="s">
        <v>1</v>
      </c>
      <c r="N251" s="139" t="s">
        <v>41</v>
      </c>
      <c r="P251" s="140">
        <f>O251*H251</f>
        <v>0</v>
      </c>
      <c r="Q251" s="140">
        <v>0</v>
      </c>
      <c r="R251" s="140">
        <f>Q251*H251</f>
        <v>0</v>
      </c>
      <c r="S251" s="140">
        <v>0</v>
      </c>
      <c r="T251" s="141">
        <f>S251*H251</f>
        <v>0</v>
      </c>
      <c r="AR251" s="142" t="s">
        <v>137</v>
      </c>
      <c r="AT251" s="142" t="s">
        <v>132</v>
      </c>
      <c r="AU251" s="142" t="s">
        <v>86</v>
      </c>
      <c r="AY251" s="16" t="s">
        <v>130</v>
      </c>
      <c r="BE251" s="143">
        <f>IF(N251="základní",J251,0)</f>
        <v>0</v>
      </c>
      <c r="BF251" s="143">
        <f>IF(N251="snížená",J251,0)</f>
        <v>0</v>
      </c>
      <c r="BG251" s="143">
        <f>IF(N251="zákl. přenesená",J251,0)</f>
        <v>0</v>
      </c>
      <c r="BH251" s="143">
        <f>IF(N251="sníž. přenesená",J251,0)</f>
        <v>0</v>
      </c>
      <c r="BI251" s="143">
        <f>IF(N251="nulová",J251,0)</f>
        <v>0</v>
      </c>
      <c r="BJ251" s="16" t="s">
        <v>84</v>
      </c>
      <c r="BK251" s="143">
        <f>ROUND(I251*H251,2)</f>
        <v>0</v>
      </c>
      <c r="BL251" s="16" t="s">
        <v>137</v>
      </c>
      <c r="BM251" s="142" t="s">
        <v>486</v>
      </c>
    </row>
    <row r="252" spans="2:65" s="1" customFormat="1" ht="24.2" customHeight="1">
      <c r="B252" s="31"/>
      <c r="C252" s="131" t="s">
        <v>369</v>
      </c>
      <c r="D252" s="131" t="s">
        <v>132</v>
      </c>
      <c r="E252" s="132" t="s">
        <v>370</v>
      </c>
      <c r="F252" s="133" t="s">
        <v>371</v>
      </c>
      <c r="G252" s="134" t="s">
        <v>192</v>
      </c>
      <c r="H252" s="135">
        <v>2651.7959999999998</v>
      </c>
      <c r="I252" s="136"/>
      <c r="J252" s="137">
        <f>ROUND(I252*H252,2)</f>
        <v>0</v>
      </c>
      <c r="K252" s="133" t="s">
        <v>1</v>
      </c>
      <c r="L252" s="31"/>
      <c r="M252" s="138" t="s">
        <v>1</v>
      </c>
      <c r="N252" s="139" t="s">
        <v>41</v>
      </c>
      <c r="P252" s="140">
        <f>O252*H252</f>
        <v>0</v>
      </c>
      <c r="Q252" s="140">
        <v>0</v>
      </c>
      <c r="R252" s="140">
        <f>Q252*H252</f>
        <v>0</v>
      </c>
      <c r="S252" s="140">
        <v>0</v>
      </c>
      <c r="T252" s="141">
        <f>S252*H252</f>
        <v>0</v>
      </c>
      <c r="AR252" s="142" t="s">
        <v>137</v>
      </c>
      <c r="AT252" s="142" t="s">
        <v>132</v>
      </c>
      <c r="AU252" s="142" t="s">
        <v>86</v>
      </c>
      <c r="AY252" s="16" t="s">
        <v>130</v>
      </c>
      <c r="BE252" s="143">
        <f>IF(N252="základní",J252,0)</f>
        <v>0</v>
      </c>
      <c r="BF252" s="143">
        <f>IF(N252="snížená",J252,0)</f>
        <v>0</v>
      </c>
      <c r="BG252" s="143">
        <f>IF(N252="zákl. přenesená",J252,0)</f>
        <v>0</v>
      </c>
      <c r="BH252" s="143">
        <f>IF(N252="sníž. přenesená",J252,0)</f>
        <v>0</v>
      </c>
      <c r="BI252" s="143">
        <f>IF(N252="nulová",J252,0)</f>
        <v>0</v>
      </c>
      <c r="BJ252" s="16" t="s">
        <v>84</v>
      </c>
      <c r="BK252" s="143">
        <f>ROUND(I252*H252,2)</f>
        <v>0</v>
      </c>
      <c r="BL252" s="16" t="s">
        <v>137</v>
      </c>
      <c r="BM252" s="142" t="s">
        <v>487</v>
      </c>
    </row>
    <row r="253" spans="2:65" s="13" customFormat="1" ht="11.25">
      <c r="B253" s="151"/>
      <c r="D253" s="145" t="s">
        <v>150</v>
      </c>
      <c r="E253" s="152" t="s">
        <v>1</v>
      </c>
      <c r="F253" s="153" t="s">
        <v>488</v>
      </c>
      <c r="H253" s="154">
        <v>2651.7959999999998</v>
      </c>
      <c r="I253" s="155"/>
      <c r="L253" s="151"/>
      <c r="M253" s="156"/>
      <c r="T253" s="157"/>
      <c r="AT253" s="152" t="s">
        <v>150</v>
      </c>
      <c r="AU253" s="152" t="s">
        <v>86</v>
      </c>
      <c r="AV253" s="13" t="s">
        <v>86</v>
      </c>
      <c r="AW253" s="13" t="s">
        <v>32</v>
      </c>
      <c r="AX253" s="13" t="s">
        <v>76</v>
      </c>
      <c r="AY253" s="152" t="s">
        <v>130</v>
      </c>
    </row>
    <row r="254" spans="2:65" s="14" customFormat="1" ht="11.25">
      <c r="B254" s="158"/>
      <c r="D254" s="145" t="s">
        <v>150</v>
      </c>
      <c r="E254" s="159" t="s">
        <v>1</v>
      </c>
      <c r="F254" s="160" t="s">
        <v>155</v>
      </c>
      <c r="H254" s="161">
        <v>2651.7959999999998</v>
      </c>
      <c r="I254" s="162"/>
      <c r="L254" s="158"/>
      <c r="M254" s="163"/>
      <c r="T254" s="164"/>
      <c r="AT254" s="159" t="s">
        <v>150</v>
      </c>
      <c r="AU254" s="159" t="s">
        <v>86</v>
      </c>
      <c r="AV254" s="14" t="s">
        <v>137</v>
      </c>
      <c r="AW254" s="14" t="s">
        <v>32</v>
      </c>
      <c r="AX254" s="14" t="s">
        <v>84</v>
      </c>
      <c r="AY254" s="159" t="s">
        <v>130</v>
      </c>
    </row>
    <row r="255" spans="2:65" s="1" customFormat="1" ht="37.9" customHeight="1">
      <c r="B255" s="31"/>
      <c r="C255" s="131" t="s">
        <v>374</v>
      </c>
      <c r="D255" s="131" t="s">
        <v>132</v>
      </c>
      <c r="E255" s="132" t="s">
        <v>375</v>
      </c>
      <c r="F255" s="133" t="s">
        <v>376</v>
      </c>
      <c r="G255" s="134" t="s">
        <v>192</v>
      </c>
      <c r="H255" s="135">
        <v>12.608000000000001</v>
      </c>
      <c r="I255" s="136"/>
      <c r="J255" s="137">
        <f>ROUND(I255*H255,2)</f>
        <v>0</v>
      </c>
      <c r="K255" s="133" t="s">
        <v>136</v>
      </c>
      <c r="L255" s="31"/>
      <c r="M255" s="138" t="s">
        <v>1</v>
      </c>
      <c r="N255" s="139" t="s">
        <v>41</v>
      </c>
      <c r="P255" s="140">
        <f>O255*H255</f>
        <v>0</v>
      </c>
      <c r="Q255" s="140">
        <v>0</v>
      </c>
      <c r="R255" s="140">
        <f>Q255*H255</f>
        <v>0</v>
      </c>
      <c r="S255" s="140">
        <v>0</v>
      </c>
      <c r="T255" s="141">
        <f>S255*H255</f>
        <v>0</v>
      </c>
      <c r="AR255" s="142" t="s">
        <v>137</v>
      </c>
      <c r="AT255" s="142" t="s">
        <v>132</v>
      </c>
      <c r="AU255" s="142" t="s">
        <v>86</v>
      </c>
      <c r="AY255" s="16" t="s">
        <v>130</v>
      </c>
      <c r="BE255" s="143">
        <f>IF(N255="základní",J255,0)</f>
        <v>0</v>
      </c>
      <c r="BF255" s="143">
        <f>IF(N255="snížená",J255,0)</f>
        <v>0</v>
      </c>
      <c r="BG255" s="143">
        <f>IF(N255="zákl. přenesená",J255,0)</f>
        <v>0</v>
      </c>
      <c r="BH255" s="143">
        <f>IF(N255="sníž. přenesená",J255,0)</f>
        <v>0</v>
      </c>
      <c r="BI255" s="143">
        <f>IF(N255="nulová",J255,0)</f>
        <v>0</v>
      </c>
      <c r="BJ255" s="16" t="s">
        <v>84</v>
      </c>
      <c r="BK255" s="143">
        <f>ROUND(I255*H255,2)</f>
        <v>0</v>
      </c>
      <c r="BL255" s="16" t="s">
        <v>137</v>
      </c>
      <c r="BM255" s="142" t="s">
        <v>489</v>
      </c>
    </row>
    <row r="256" spans="2:65" s="13" customFormat="1" ht="11.25">
      <c r="B256" s="151"/>
      <c r="D256" s="145" t="s">
        <v>150</v>
      </c>
      <c r="E256" s="152" t="s">
        <v>1</v>
      </c>
      <c r="F256" s="153" t="s">
        <v>490</v>
      </c>
      <c r="H256" s="154">
        <v>12.608000000000001</v>
      </c>
      <c r="I256" s="155"/>
      <c r="L256" s="151"/>
      <c r="M256" s="156"/>
      <c r="T256" s="157"/>
      <c r="AT256" s="152" t="s">
        <v>150</v>
      </c>
      <c r="AU256" s="152" t="s">
        <v>86</v>
      </c>
      <c r="AV256" s="13" t="s">
        <v>86</v>
      </c>
      <c r="AW256" s="13" t="s">
        <v>32</v>
      </c>
      <c r="AX256" s="13" t="s">
        <v>76</v>
      </c>
      <c r="AY256" s="152" t="s">
        <v>130</v>
      </c>
    </row>
    <row r="257" spans="2:65" s="14" customFormat="1" ht="11.25">
      <c r="B257" s="158"/>
      <c r="D257" s="145" t="s">
        <v>150</v>
      </c>
      <c r="E257" s="159" t="s">
        <v>1</v>
      </c>
      <c r="F257" s="160" t="s">
        <v>155</v>
      </c>
      <c r="H257" s="161">
        <v>12.608000000000001</v>
      </c>
      <c r="I257" s="162"/>
      <c r="L257" s="158"/>
      <c r="M257" s="163"/>
      <c r="T257" s="164"/>
      <c r="AT257" s="159" t="s">
        <v>150</v>
      </c>
      <c r="AU257" s="159" t="s">
        <v>86</v>
      </c>
      <c r="AV257" s="14" t="s">
        <v>137</v>
      </c>
      <c r="AW257" s="14" t="s">
        <v>32</v>
      </c>
      <c r="AX257" s="14" t="s">
        <v>84</v>
      </c>
      <c r="AY257" s="159" t="s">
        <v>130</v>
      </c>
    </row>
    <row r="258" spans="2:65" s="1" customFormat="1" ht="44.25" customHeight="1">
      <c r="B258" s="31"/>
      <c r="C258" s="131" t="s">
        <v>379</v>
      </c>
      <c r="D258" s="131" t="s">
        <v>132</v>
      </c>
      <c r="E258" s="132" t="s">
        <v>380</v>
      </c>
      <c r="F258" s="133" t="s">
        <v>381</v>
      </c>
      <c r="G258" s="134" t="s">
        <v>192</v>
      </c>
      <c r="H258" s="135">
        <v>176.80699999999999</v>
      </c>
      <c r="I258" s="136"/>
      <c r="J258" s="137">
        <f>ROUND(I258*H258,2)</f>
        <v>0</v>
      </c>
      <c r="K258" s="133" t="s">
        <v>136</v>
      </c>
      <c r="L258" s="31"/>
      <c r="M258" s="138" t="s">
        <v>1</v>
      </c>
      <c r="N258" s="139" t="s">
        <v>41</v>
      </c>
      <c r="P258" s="140">
        <f>O258*H258</f>
        <v>0</v>
      </c>
      <c r="Q258" s="140">
        <v>0</v>
      </c>
      <c r="R258" s="140">
        <f>Q258*H258</f>
        <v>0</v>
      </c>
      <c r="S258" s="140">
        <v>0</v>
      </c>
      <c r="T258" s="141">
        <f>S258*H258</f>
        <v>0</v>
      </c>
      <c r="AR258" s="142" t="s">
        <v>137</v>
      </c>
      <c r="AT258" s="142" t="s">
        <v>132</v>
      </c>
      <c r="AU258" s="142" t="s">
        <v>86</v>
      </c>
      <c r="AY258" s="16" t="s">
        <v>130</v>
      </c>
      <c r="BE258" s="143">
        <f>IF(N258="základní",J258,0)</f>
        <v>0</v>
      </c>
      <c r="BF258" s="143">
        <f>IF(N258="snížená",J258,0)</f>
        <v>0</v>
      </c>
      <c r="BG258" s="143">
        <f>IF(N258="zákl. přenesená",J258,0)</f>
        <v>0</v>
      </c>
      <c r="BH258" s="143">
        <f>IF(N258="sníž. přenesená",J258,0)</f>
        <v>0</v>
      </c>
      <c r="BI258" s="143">
        <f>IF(N258="nulová",J258,0)</f>
        <v>0</v>
      </c>
      <c r="BJ258" s="16" t="s">
        <v>84</v>
      </c>
      <c r="BK258" s="143">
        <f>ROUND(I258*H258,2)</f>
        <v>0</v>
      </c>
      <c r="BL258" s="16" t="s">
        <v>137</v>
      </c>
      <c r="BM258" s="142" t="s">
        <v>491</v>
      </c>
    </row>
    <row r="259" spans="2:65" s="11" customFormat="1" ht="22.9" customHeight="1">
      <c r="B259" s="119"/>
      <c r="D259" s="120" t="s">
        <v>75</v>
      </c>
      <c r="E259" s="129" t="s">
        <v>383</v>
      </c>
      <c r="F259" s="129" t="s">
        <v>384</v>
      </c>
      <c r="I259" s="122"/>
      <c r="J259" s="130">
        <f>BK259</f>
        <v>0</v>
      </c>
      <c r="L259" s="119"/>
      <c r="M259" s="124"/>
      <c r="P259" s="125">
        <f>P260</f>
        <v>0</v>
      </c>
      <c r="R259" s="125">
        <f>R260</f>
        <v>0</v>
      </c>
      <c r="T259" s="126">
        <f>T260</f>
        <v>0</v>
      </c>
      <c r="AR259" s="120" t="s">
        <v>84</v>
      </c>
      <c r="AT259" s="127" t="s">
        <v>75</v>
      </c>
      <c r="AU259" s="127" t="s">
        <v>84</v>
      </c>
      <c r="AY259" s="120" t="s">
        <v>130</v>
      </c>
      <c r="BK259" s="128">
        <f>BK260</f>
        <v>0</v>
      </c>
    </row>
    <row r="260" spans="2:65" s="1" customFormat="1" ht="24.2" customHeight="1">
      <c r="B260" s="31"/>
      <c r="C260" s="131" t="s">
        <v>385</v>
      </c>
      <c r="D260" s="131" t="s">
        <v>132</v>
      </c>
      <c r="E260" s="132" t="s">
        <v>386</v>
      </c>
      <c r="F260" s="133" t="s">
        <v>387</v>
      </c>
      <c r="G260" s="134" t="s">
        <v>192</v>
      </c>
      <c r="H260" s="135">
        <v>476.49799999999999</v>
      </c>
      <c r="I260" s="136"/>
      <c r="J260" s="137">
        <f>ROUND(I260*H260,2)</f>
        <v>0</v>
      </c>
      <c r="K260" s="133" t="s">
        <v>136</v>
      </c>
      <c r="L260" s="31"/>
      <c r="M260" s="138" t="s">
        <v>1</v>
      </c>
      <c r="N260" s="139" t="s">
        <v>41</v>
      </c>
      <c r="P260" s="140">
        <f>O260*H260</f>
        <v>0</v>
      </c>
      <c r="Q260" s="140">
        <v>0</v>
      </c>
      <c r="R260" s="140">
        <f>Q260*H260</f>
        <v>0</v>
      </c>
      <c r="S260" s="140">
        <v>0</v>
      </c>
      <c r="T260" s="141">
        <f>S260*H260</f>
        <v>0</v>
      </c>
      <c r="AR260" s="142" t="s">
        <v>137</v>
      </c>
      <c r="AT260" s="142" t="s">
        <v>132</v>
      </c>
      <c r="AU260" s="142" t="s">
        <v>86</v>
      </c>
      <c r="AY260" s="16" t="s">
        <v>130</v>
      </c>
      <c r="BE260" s="143">
        <f>IF(N260="základní",J260,0)</f>
        <v>0</v>
      </c>
      <c r="BF260" s="143">
        <f>IF(N260="snížená",J260,0)</f>
        <v>0</v>
      </c>
      <c r="BG260" s="143">
        <f>IF(N260="zákl. přenesená",J260,0)</f>
        <v>0</v>
      </c>
      <c r="BH260" s="143">
        <f>IF(N260="sníž. přenesená",J260,0)</f>
        <v>0</v>
      </c>
      <c r="BI260" s="143">
        <f>IF(N260="nulová",J260,0)</f>
        <v>0</v>
      </c>
      <c r="BJ260" s="16" t="s">
        <v>84</v>
      </c>
      <c r="BK260" s="143">
        <f>ROUND(I260*H260,2)</f>
        <v>0</v>
      </c>
      <c r="BL260" s="16" t="s">
        <v>137</v>
      </c>
      <c r="BM260" s="142" t="s">
        <v>492</v>
      </c>
    </row>
    <row r="261" spans="2:65" s="11" customFormat="1" ht="25.9" customHeight="1">
      <c r="B261" s="119"/>
      <c r="D261" s="120" t="s">
        <v>75</v>
      </c>
      <c r="E261" s="121" t="s">
        <v>389</v>
      </c>
      <c r="F261" s="121" t="s">
        <v>390</v>
      </c>
      <c r="I261" s="122"/>
      <c r="J261" s="123">
        <f>BK261</f>
        <v>0</v>
      </c>
      <c r="L261" s="119"/>
      <c r="M261" s="124"/>
      <c r="P261" s="125">
        <f>P262+P264</f>
        <v>0</v>
      </c>
      <c r="R261" s="125">
        <f>R262+R264</f>
        <v>0</v>
      </c>
      <c r="T261" s="126">
        <f>T262+T264</f>
        <v>0</v>
      </c>
      <c r="AR261" s="120" t="s">
        <v>156</v>
      </c>
      <c r="AT261" s="127" t="s">
        <v>75</v>
      </c>
      <c r="AU261" s="127" t="s">
        <v>76</v>
      </c>
      <c r="AY261" s="120" t="s">
        <v>130</v>
      </c>
      <c r="BK261" s="128">
        <f>BK262+BK264</f>
        <v>0</v>
      </c>
    </row>
    <row r="262" spans="2:65" s="11" customFormat="1" ht="22.9" customHeight="1">
      <c r="B262" s="119"/>
      <c r="D262" s="120" t="s">
        <v>75</v>
      </c>
      <c r="E262" s="129" t="s">
        <v>391</v>
      </c>
      <c r="F262" s="129" t="s">
        <v>392</v>
      </c>
      <c r="I262" s="122"/>
      <c r="J262" s="130">
        <f>BK262</f>
        <v>0</v>
      </c>
      <c r="L262" s="119"/>
      <c r="M262" s="124"/>
      <c r="P262" s="125">
        <f>P263</f>
        <v>0</v>
      </c>
      <c r="R262" s="125">
        <f>R263</f>
        <v>0</v>
      </c>
      <c r="T262" s="126">
        <f>T263</f>
        <v>0</v>
      </c>
      <c r="AR262" s="120" t="s">
        <v>156</v>
      </c>
      <c r="AT262" s="127" t="s">
        <v>75</v>
      </c>
      <c r="AU262" s="127" t="s">
        <v>84</v>
      </c>
      <c r="AY262" s="120" t="s">
        <v>130</v>
      </c>
      <c r="BK262" s="128">
        <f>BK263</f>
        <v>0</v>
      </c>
    </row>
    <row r="263" spans="2:65" s="1" customFormat="1" ht="16.5" customHeight="1">
      <c r="B263" s="31"/>
      <c r="C263" s="131" t="s">
        <v>393</v>
      </c>
      <c r="D263" s="131" t="s">
        <v>132</v>
      </c>
      <c r="E263" s="132" t="s">
        <v>399</v>
      </c>
      <c r="F263" s="133" t="s">
        <v>400</v>
      </c>
      <c r="G263" s="134" t="s">
        <v>395</v>
      </c>
      <c r="H263" s="135">
        <v>1</v>
      </c>
      <c r="I263" s="136"/>
      <c r="J263" s="137">
        <f>ROUND(I263*H263,2)</f>
        <v>0</v>
      </c>
      <c r="K263" s="133" t="s">
        <v>136</v>
      </c>
      <c r="L263" s="31"/>
      <c r="M263" s="138" t="s">
        <v>1</v>
      </c>
      <c r="N263" s="139" t="s">
        <v>41</v>
      </c>
      <c r="P263" s="140">
        <f>O263*H263</f>
        <v>0</v>
      </c>
      <c r="Q263" s="140">
        <v>0</v>
      </c>
      <c r="R263" s="140">
        <f>Q263*H263</f>
        <v>0</v>
      </c>
      <c r="S263" s="140">
        <v>0</v>
      </c>
      <c r="T263" s="141">
        <f>S263*H263</f>
        <v>0</v>
      </c>
      <c r="AR263" s="142" t="s">
        <v>396</v>
      </c>
      <c r="AT263" s="142" t="s">
        <v>132</v>
      </c>
      <c r="AU263" s="142" t="s">
        <v>86</v>
      </c>
      <c r="AY263" s="16" t="s">
        <v>130</v>
      </c>
      <c r="BE263" s="143">
        <f>IF(N263="základní",J263,0)</f>
        <v>0</v>
      </c>
      <c r="BF263" s="143">
        <f>IF(N263="snížená",J263,0)</f>
        <v>0</v>
      </c>
      <c r="BG263" s="143">
        <f>IF(N263="zákl. přenesená",J263,0)</f>
        <v>0</v>
      </c>
      <c r="BH263" s="143">
        <f>IF(N263="sníž. přenesená",J263,0)</f>
        <v>0</v>
      </c>
      <c r="BI263" s="143">
        <f>IF(N263="nulová",J263,0)</f>
        <v>0</v>
      </c>
      <c r="BJ263" s="16" t="s">
        <v>84</v>
      </c>
      <c r="BK263" s="143">
        <f>ROUND(I263*H263,2)</f>
        <v>0</v>
      </c>
      <c r="BL263" s="16" t="s">
        <v>396</v>
      </c>
      <c r="BM263" s="142" t="s">
        <v>493</v>
      </c>
    </row>
    <row r="264" spans="2:65" s="11" customFormat="1" ht="22.9" customHeight="1">
      <c r="B264" s="119"/>
      <c r="D264" s="120" t="s">
        <v>75</v>
      </c>
      <c r="E264" s="129" t="s">
        <v>402</v>
      </c>
      <c r="F264" s="129" t="s">
        <v>403</v>
      </c>
      <c r="I264" s="122"/>
      <c r="J264" s="130">
        <f>BK264</f>
        <v>0</v>
      </c>
      <c r="L264" s="119"/>
      <c r="M264" s="124"/>
      <c r="P264" s="125">
        <f>P265</f>
        <v>0</v>
      </c>
      <c r="R264" s="125">
        <f>R265</f>
        <v>0</v>
      </c>
      <c r="T264" s="126">
        <f>T265</f>
        <v>0</v>
      </c>
      <c r="AR264" s="120" t="s">
        <v>156</v>
      </c>
      <c r="AT264" s="127" t="s">
        <v>75</v>
      </c>
      <c r="AU264" s="127" t="s">
        <v>84</v>
      </c>
      <c r="AY264" s="120" t="s">
        <v>130</v>
      </c>
      <c r="BK264" s="128">
        <f>BK265</f>
        <v>0</v>
      </c>
    </row>
    <row r="265" spans="2:65" s="1" customFormat="1" ht="16.5" customHeight="1">
      <c r="B265" s="31"/>
      <c r="C265" s="131" t="s">
        <v>398</v>
      </c>
      <c r="D265" s="131" t="s">
        <v>132</v>
      </c>
      <c r="E265" s="132" t="s">
        <v>405</v>
      </c>
      <c r="F265" s="133" t="s">
        <v>403</v>
      </c>
      <c r="G265" s="134" t="s">
        <v>395</v>
      </c>
      <c r="H265" s="135">
        <v>1</v>
      </c>
      <c r="I265" s="136"/>
      <c r="J265" s="137">
        <f>ROUND(I265*H265,2)</f>
        <v>0</v>
      </c>
      <c r="K265" s="133" t="s">
        <v>136</v>
      </c>
      <c r="L265" s="31"/>
      <c r="M265" s="175" t="s">
        <v>1</v>
      </c>
      <c r="N265" s="176" t="s">
        <v>41</v>
      </c>
      <c r="O265" s="177"/>
      <c r="P265" s="178">
        <f>O265*H265</f>
        <v>0</v>
      </c>
      <c r="Q265" s="178">
        <v>0</v>
      </c>
      <c r="R265" s="178">
        <f>Q265*H265</f>
        <v>0</v>
      </c>
      <c r="S265" s="178">
        <v>0</v>
      </c>
      <c r="T265" s="179">
        <f>S265*H265</f>
        <v>0</v>
      </c>
      <c r="AR265" s="142" t="s">
        <v>396</v>
      </c>
      <c r="AT265" s="142" t="s">
        <v>132</v>
      </c>
      <c r="AU265" s="142" t="s">
        <v>86</v>
      </c>
      <c r="AY265" s="16" t="s">
        <v>130</v>
      </c>
      <c r="BE265" s="143">
        <f>IF(N265="základní",J265,0)</f>
        <v>0</v>
      </c>
      <c r="BF265" s="143">
        <f>IF(N265="snížená",J265,0)</f>
        <v>0</v>
      </c>
      <c r="BG265" s="143">
        <f>IF(N265="zákl. přenesená",J265,0)</f>
        <v>0</v>
      </c>
      <c r="BH265" s="143">
        <f>IF(N265="sníž. přenesená",J265,0)</f>
        <v>0</v>
      </c>
      <c r="BI265" s="143">
        <f>IF(N265="nulová",J265,0)</f>
        <v>0</v>
      </c>
      <c r="BJ265" s="16" t="s">
        <v>84</v>
      </c>
      <c r="BK265" s="143">
        <f>ROUND(I265*H265,2)</f>
        <v>0</v>
      </c>
      <c r="BL265" s="16" t="s">
        <v>396</v>
      </c>
      <c r="BM265" s="142" t="s">
        <v>494</v>
      </c>
    </row>
    <row r="266" spans="2:65" s="1" customFormat="1" ht="6.95" customHeight="1">
      <c r="B266" s="43"/>
      <c r="C266" s="44"/>
      <c r="D266" s="44"/>
      <c r="E266" s="44"/>
      <c r="F266" s="44"/>
      <c r="G266" s="44"/>
      <c r="H266" s="44"/>
      <c r="I266" s="44"/>
      <c r="J266" s="44"/>
      <c r="K266" s="44"/>
      <c r="L266" s="31"/>
    </row>
  </sheetData>
  <sheetProtection algorithmName="SHA-512" hashValue="9W8otPd5jtIpi44OVRKuxYVyk6v1G8mEBD/NcdSCAW3dxzPZMeKP5eR0VOCszmfkvE2LlWBJTF6WYlcba9CmGg==" saltValue="wz6hzNZKK8ns8Wg3uylEnB34KHJ0MYPYOkmAGa/4twEjZFKZj9lt8KXazmRuOaLgUPbGm5BOalOjBbdH5XsvWg==" spinCount="100000" sheet="1" objects="1" scenarios="1" formatColumns="0" formatRows="0" autoFilter="0"/>
  <autoFilter ref="C126:K265" xr:uid="{00000000-0009-0000-0000-000002000000}"/>
  <mergeCells count="9">
    <mergeCell ref="E87:H87"/>
    <mergeCell ref="E117:H117"/>
    <mergeCell ref="E119:H11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251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AT2" s="16" t="s">
        <v>92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86</v>
      </c>
    </row>
    <row r="4" spans="2:46" ht="24.95" customHeight="1">
      <c r="B4" s="19"/>
      <c r="D4" s="20" t="s">
        <v>96</v>
      </c>
      <c r="L4" s="19"/>
      <c r="M4" s="87" t="s">
        <v>10</v>
      </c>
      <c r="AT4" s="16" t="s">
        <v>4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26.25" customHeight="1">
      <c r="B7" s="19"/>
      <c r="E7" s="218" t="str">
        <f>'Rekapitulace stavby'!K6</f>
        <v>Rekonstrukce komunikací Akátová, Dubová, Smrková a Borová v obci Čakovičky</v>
      </c>
      <c r="F7" s="219"/>
      <c r="G7" s="219"/>
      <c r="H7" s="219"/>
      <c r="L7" s="19"/>
    </row>
    <row r="8" spans="2:46" s="1" customFormat="1" ht="12" customHeight="1">
      <c r="B8" s="31"/>
      <c r="D8" s="26" t="s">
        <v>97</v>
      </c>
      <c r="L8" s="31"/>
    </row>
    <row r="9" spans="2:46" s="1" customFormat="1" ht="16.5" customHeight="1">
      <c r="B9" s="31"/>
      <c r="E9" s="180" t="s">
        <v>495</v>
      </c>
      <c r="F9" s="220"/>
      <c r="G9" s="220"/>
      <c r="H9" s="220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26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21</v>
      </c>
      <c r="I12" s="26" t="s">
        <v>22</v>
      </c>
      <c r="J12" s="51" t="str">
        <f>'Rekapitulace stavby'!AN8</f>
        <v>24. 4. 2022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24</v>
      </c>
      <c r="I14" s="26" t="s">
        <v>25</v>
      </c>
      <c r="J14" s="24" t="s">
        <v>1</v>
      </c>
      <c r="L14" s="31"/>
    </row>
    <row r="15" spans="2:46" s="1" customFormat="1" ht="18" customHeight="1">
      <c r="B15" s="31"/>
      <c r="E15" s="24" t="s">
        <v>26</v>
      </c>
      <c r="I15" s="26" t="s">
        <v>27</v>
      </c>
      <c r="J15" s="24" t="s">
        <v>1</v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28</v>
      </c>
      <c r="I17" s="26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21" t="str">
        <f>'Rekapitulace stavby'!E14</f>
        <v>Vyplň údaj</v>
      </c>
      <c r="F18" s="202"/>
      <c r="G18" s="202"/>
      <c r="H18" s="202"/>
      <c r="I18" s="26" t="s">
        <v>27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30</v>
      </c>
      <c r="I20" s="26" t="s">
        <v>25</v>
      </c>
      <c r="J20" s="24" t="s">
        <v>1</v>
      </c>
      <c r="L20" s="31"/>
    </row>
    <row r="21" spans="2:12" s="1" customFormat="1" ht="18" customHeight="1">
      <c r="B21" s="31"/>
      <c r="E21" s="24" t="s">
        <v>31</v>
      </c>
      <c r="I21" s="26" t="s">
        <v>27</v>
      </c>
      <c r="J21" s="24" t="s">
        <v>1</v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33</v>
      </c>
      <c r="I23" s="26" t="s">
        <v>25</v>
      </c>
      <c r="J23" s="24" t="str">
        <f>IF('Rekapitulace stavby'!AN19="","",'Rekapitulace stavby'!AN19)</f>
        <v/>
      </c>
      <c r="L23" s="31"/>
    </row>
    <row r="24" spans="2:12" s="1" customFormat="1" ht="18" customHeight="1">
      <c r="B24" s="31"/>
      <c r="E24" s="24" t="str">
        <f>IF('Rekapitulace stavby'!E20="","",'Rekapitulace stavby'!E20)</f>
        <v xml:space="preserve"> </v>
      </c>
      <c r="I24" s="26" t="s">
        <v>27</v>
      </c>
      <c r="J24" s="24" t="str">
        <f>IF('Rekapitulace stavby'!AN20="","",'Rekapitulace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35</v>
      </c>
      <c r="L26" s="31"/>
    </row>
    <row r="27" spans="2:12" s="7" customFormat="1" ht="16.5" customHeight="1">
      <c r="B27" s="88"/>
      <c r="E27" s="207" t="s">
        <v>1</v>
      </c>
      <c r="F27" s="207"/>
      <c r="G27" s="207"/>
      <c r="H27" s="207"/>
      <c r="L27" s="88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89" t="s">
        <v>36</v>
      </c>
      <c r="J30" s="65">
        <f>ROUND(J127,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5" customHeight="1">
      <c r="B32" s="31"/>
      <c r="F32" s="34" t="s">
        <v>38</v>
      </c>
      <c r="I32" s="34" t="s">
        <v>37</v>
      </c>
      <c r="J32" s="34" t="s">
        <v>39</v>
      </c>
      <c r="L32" s="31"/>
    </row>
    <row r="33" spans="2:12" s="1" customFormat="1" ht="14.45" customHeight="1">
      <c r="B33" s="31"/>
      <c r="D33" s="54" t="s">
        <v>40</v>
      </c>
      <c r="E33" s="26" t="s">
        <v>41</v>
      </c>
      <c r="F33" s="90">
        <f>ROUND((SUM(BE127:BE250)),  2)</f>
        <v>0</v>
      </c>
      <c r="I33" s="91">
        <v>0.21</v>
      </c>
      <c r="J33" s="90">
        <f>ROUND(((SUM(BE127:BE250))*I33),  2)</f>
        <v>0</v>
      </c>
      <c r="L33" s="31"/>
    </row>
    <row r="34" spans="2:12" s="1" customFormat="1" ht="14.45" customHeight="1">
      <c r="B34" s="31"/>
      <c r="E34" s="26" t="s">
        <v>42</v>
      </c>
      <c r="F34" s="90">
        <f>ROUND((SUM(BF127:BF250)),  2)</f>
        <v>0</v>
      </c>
      <c r="I34" s="91">
        <v>0.15</v>
      </c>
      <c r="J34" s="90">
        <f>ROUND(((SUM(BF127:BF250))*I34),  2)</f>
        <v>0</v>
      </c>
      <c r="L34" s="31"/>
    </row>
    <row r="35" spans="2:12" s="1" customFormat="1" ht="14.45" hidden="1" customHeight="1">
      <c r="B35" s="31"/>
      <c r="E35" s="26" t="s">
        <v>43</v>
      </c>
      <c r="F35" s="90">
        <f>ROUND((SUM(BG127:BG250)),  2)</f>
        <v>0</v>
      </c>
      <c r="I35" s="91">
        <v>0.21</v>
      </c>
      <c r="J35" s="90">
        <f>0</f>
        <v>0</v>
      </c>
      <c r="L35" s="31"/>
    </row>
    <row r="36" spans="2:12" s="1" customFormat="1" ht="14.45" hidden="1" customHeight="1">
      <c r="B36" s="31"/>
      <c r="E36" s="26" t="s">
        <v>44</v>
      </c>
      <c r="F36" s="90">
        <f>ROUND((SUM(BH127:BH250)),  2)</f>
        <v>0</v>
      </c>
      <c r="I36" s="91">
        <v>0.15</v>
      </c>
      <c r="J36" s="90">
        <f>0</f>
        <v>0</v>
      </c>
      <c r="L36" s="31"/>
    </row>
    <row r="37" spans="2:12" s="1" customFormat="1" ht="14.45" hidden="1" customHeight="1">
      <c r="B37" s="31"/>
      <c r="E37" s="26" t="s">
        <v>45</v>
      </c>
      <c r="F37" s="90">
        <f>ROUND((SUM(BI127:BI250)),  2)</f>
        <v>0</v>
      </c>
      <c r="I37" s="91">
        <v>0</v>
      </c>
      <c r="J37" s="90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2"/>
      <c r="D39" s="93" t="s">
        <v>46</v>
      </c>
      <c r="E39" s="56"/>
      <c r="F39" s="56"/>
      <c r="G39" s="94" t="s">
        <v>47</v>
      </c>
      <c r="H39" s="95" t="s">
        <v>48</v>
      </c>
      <c r="I39" s="56"/>
      <c r="J39" s="96">
        <f>SUM(J30:J37)</f>
        <v>0</v>
      </c>
      <c r="K39" s="97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49</v>
      </c>
      <c r="E50" s="41"/>
      <c r="F50" s="41"/>
      <c r="G50" s="40" t="s">
        <v>50</v>
      </c>
      <c r="H50" s="41"/>
      <c r="I50" s="41"/>
      <c r="J50" s="41"/>
      <c r="K50" s="41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2" t="s">
        <v>51</v>
      </c>
      <c r="E61" s="33"/>
      <c r="F61" s="98" t="s">
        <v>52</v>
      </c>
      <c r="G61" s="42" t="s">
        <v>51</v>
      </c>
      <c r="H61" s="33"/>
      <c r="I61" s="33"/>
      <c r="J61" s="99" t="s">
        <v>52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0" t="s">
        <v>53</v>
      </c>
      <c r="E65" s="41"/>
      <c r="F65" s="41"/>
      <c r="G65" s="40" t="s">
        <v>54</v>
      </c>
      <c r="H65" s="41"/>
      <c r="I65" s="41"/>
      <c r="J65" s="41"/>
      <c r="K65" s="41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2" t="s">
        <v>51</v>
      </c>
      <c r="E76" s="33"/>
      <c r="F76" s="98" t="s">
        <v>52</v>
      </c>
      <c r="G76" s="42" t="s">
        <v>51</v>
      </c>
      <c r="H76" s="33"/>
      <c r="I76" s="33"/>
      <c r="J76" s="99" t="s">
        <v>52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5" customHeight="1">
      <c r="B82" s="31"/>
      <c r="C82" s="20" t="s">
        <v>99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26.25" customHeight="1">
      <c r="B85" s="31"/>
      <c r="E85" s="218" t="str">
        <f>E7</f>
        <v>Rekonstrukce komunikací Akátová, Dubová, Smrková a Borová v obci Čakovičky</v>
      </c>
      <c r="F85" s="219"/>
      <c r="G85" s="219"/>
      <c r="H85" s="219"/>
      <c r="L85" s="31"/>
    </row>
    <row r="86" spans="2:47" s="1" customFormat="1" ht="12" customHeight="1">
      <c r="B86" s="31"/>
      <c r="C86" s="26" t="s">
        <v>97</v>
      </c>
      <c r="L86" s="31"/>
    </row>
    <row r="87" spans="2:47" s="1" customFormat="1" ht="16.5" customHeight="1">
      <c r="B87" s="31"/>
      <c r="E87" s="180" t="str">
        <f>E9</f>
        <v>03 - Trasa 3 - komunikace  ulice Smrková</v>
      </c>
      <c r="F87" s="220"/>
      <c r="G87" s="220"/>
      <c r="H87" s="220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20</v>
      </c>
      <c r="F89" s="24" t="str">
        <f>F12</f>
        <v>obec Čakovičky</v>
      </c>
      <c r="I89" s="26" t="s">
        <v>22</v>
      </c>
      <c r="J89" s="51" t="str">
        <f>IF(J12="","",J12)</f>
        <v>24. 4. 2022</v>
      </c>
      <c r="L89" s="31"/>
    </row>
    <row r="90" spans="2:47" s="1" customFormat="1" ht="6.95" customHeight="1">
      <c r="B90" s="31"/>
      <c r="L90" s="31"/>
    </row>
    <row r="91" spans="2:47" s="1" customFormat="1" ht="40.15" customHeight="1">
      <c r="B91" s="31"/>
      <c r="C91" s="26" t="s">
        <v>24</v>
      </c>
      <c r="F91" s="24" t="str">
        <f>E15</f>
        <v>Obec Čakovičky , Kojetická 32 , 250 63 Čakovičky</v>
      </c>
      <c r="I91" s="26" t="s">
        <v>30</v>
      </c>
      <c r="J91" s="29" t="str">
        <f>E21</f>
        <v>GRP geodézie a projekce, Ing. Iva Rotheová</v>
      </c>
      <c r="L91" s="31"/>
    </row>
    <row r="92" spans="2:47" s="1" customFormat="1" ht="15.2" customHeight="1">
      <c r="B92" s="31"/>
      <c r="C92" s="26" t="s">
        <v>28</v>
      </c>
      <c r="F92" s="24" t="str">
        <f>IF(E18="","",E18)</f>
        <v>Vyplň údaj</v>
      </c>
      <c r="I92" s="26" t="s">
        <v>33</v>
      </c>
      <c r="J92" s="29" t="str">
        <f>E24</f>
        <v xml:space="preserve"> 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0" t="s">
        <v>100</v>
      </c>
      <c r="D94" s="92"/>
      <c r="E94" s="92"/>
      <c r="F94" s="92"/>
      <c r="G94" s="92"/>
      <c r="H94" s="92"/>
      <c r="I94" s="92"/>
      <c r="J94" s="101" t="s">
        <v>101</v>
      </c>
      <c r="K94" s="92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2" t="s">
        <v>102</v>
      </c>
      <c r="J96" s="65">
        <f>J127</f>
        <v>0</v>
      </c>
      <c r="L96" s="31"/>
      <c r="AU96" s="16" t="s">
        <v>103</v>
      </c>
    </row>
    <row r="97" spans="2:12" s="8" customFormat="1" ht="24.95" customHeight="1">
      <c r="B97" s="103"/>
      <c r="D97" s="104" t="s">
        <v>104</v>
      </c>
      <c r="E97" s="105"/>
      <c r="F97" s="105"/>
      <c r="G97" s="105"/>
      <c r="H97" s="105"/>
      <c r="I97" s="105"/>
      <c r="J97" s="106">
        <f>J128</f>
        <v>0</v>
      </c>
      <c r="L97" s="103"/>
    </row>
    <row r="98" spans="2:12" s="9" customFormat="1" ht="19.899999999999999" customHeight="1">
      <c r="B98" s="107"/>
      <c r="D98" s="108" t="s">
        <v>105</v>
      </c>
      <c r="E98" s="109"/>
      <c r="F98" s="109"/>
      <c r="G98" s="109"/>
      <c r="H98" s="109"/>
      <c r="I98" s="109"/>
      <c r="J98" s="110">
        <f>J129</f>
        <v>0</v>
      </c>
      <c r="L98" s="107"/>
    </row>
    <row r="99" spans="2:12" s="9" customFormat="1" ht="19.899999999999999" customHeight="1">
      <c r="B99" s="107"/>
      <c r="D99" s="108" t="s">
        <v>106</v>
      </c>
      <c r="E99" s="109"/>
      <c r="F99" s="109"/>
      <c r="G99" s="109"/>
      <c r="H99" s="109"/>
      <c r="I99" s="109"/>
      <c r="J99" s="110">
        <f>J155</f>
        <v>0</v>
      </c>
      <c r="L99" s="107"/>
    </row>
    <row r="100" spans="2:12" s="9" customFormat="1" ht="19.899999999999999" customHeight="1">
      <c r="B100" s="107"/>
      <c r="D100" s="108" t="s">
        <v>107</v>
      </c>
      <c r="E100" s="109"/>
      <c r="F100" s="109"/>
      <c r="G100" s="109"/>
      <c r="H100" s="109"/>
      <c r="I100" s="109"/>
      <c r="J100" s="110">
        <f>J160</f>
        <v>0</v>
      </c>
      <c r="L100" s="107"/>
    </row>
    <row r="101" spans="2:12" s="9" customFormat="1" ht="19.899999999999999" customHeight="1">
      <c r="B101" s="107"/>
      <c r="D101" s="108" t="s">
        <v>108</v>
      </c>
      <c r="E101" s="109"/>
      <c r="F101" s="109"/>
      <c r="G101" s="109"/>
      <c r="H101" s="109"/>
      <c r="I101" s="109"/>
      <c r="J101" s="110">
        <f>J189</f>
        <v>0</v>
      </c>
      <c r="L101" s="107"/>
    </row>
    <row r="102" spans="2:12" s="9" customFormat="1" ht="19.899999999999999" customHeight="1">
      <c r="B102" s="107"/>
      <c r="D102" s="108" t="s">
        <v>109</v>
      </c>
      <c r="E102" s="109"/>
      <c r="F102" s="109"/>
      <c r="G102" s="109"/>
      <c r="H102" s="109"/>
      <c r="I102" s="109"/>
      <c r="J102" s="110">
        <f>J209</f>
        <v>0</v>
      </c>
      <c r="L102" s="107"/>
    </row>
    <row r="103" spans="2:12" s="9" customFormat="1" ht="19.899999999999999" customHeight="1">
      <c r="B103" s="107"/>
      <c r="D103" s="108" t="s">
        <v>110</v>
      </c>
      <c r="E103" s="109"/>
      <c r="F103" s="109"/>
      <c r="G103" s="109"/>
      <c r="H103" s="109"/>
      <c r="I103" s="109"/>
      <c r="J103" s="110">
        <f>J237</f>
        <v>0</v>
      </c>
      <c r="L103" s="107"/>
    </row>
    <row r="104" spans="2:12" s="9" customFormat="1" ht="19.899999999999999" customHeight="1">
      <c r="B104" s="107"/>
      <c r="D104" s="108" t="s">
        <v>111</v>
      </c>
      <c r="E104" s="109"/>
      <c r="F104" s="109"/>
      <c r="G104" s="109"/>
      <c r="H104" s="109"/>
      <c r="I104" s="109"/>
      <c r="J104" s="110">
        <f>J244</f>
        <v>0</v>
      </c>
      <c r="L104" s="107"/>
    </row>
    <row r="105" spans="2:12" s="8" customFormat="1" ht="24.95" customHeight="1">
      <c r="B105" s="103"/>
      <c r="D105" s="104" t="s">
        <v>112</v>
      </c>
      <c r="E105" s="105"/>
      <c r="F105" s="105"/>
      <c r="G105" s="105"/>
      <c r="H105" s="105"/>
      <c r="I105" s="105"/>
      <c r="J105" s="106">
        <f>J246</f>
        <v>0</v>
      </c>
      <c r="L105" s="103"/>
    </row>
    <row r="106" spans="2:12" s="9" customFormat="1" ht="19.899999999999999" customHeight="1">
      <c r="B106" s="107"/>
      <c r="D106" s="108" t="s">
        <v>113</v>
      </c>
      <c r="E106" s="109"/>
      <c r="F106" s="109"/>
      <c r="G106" s="109"/>
      <c r="H106" s="109"/>
      <c r="I106" s="109"/>
      <c r="J106" s="110">
        <f>J247</f>
        <v>0</v>
      </c>
      <c r="L106" s="107"/>
    </row>
    <row r="107" spans="2:12" s="9" customFormat="1" ht="19.899999999999999" customHeight="1">
      <c r="B107" s="107"/>
      <c r="D107" s="108" t="s">
        <v>114</v>
      </c>
      <c r="E107" s="109"/>
      <c r="F107" s="109"/>
      <c r="G107" s="109"/>
      <c r="H107" s="109"/>
      <c r="I107" s="109"/>
      <c r="J107" s="110">
        <f>J249</f>
        <v>0</v>
      </c>
      <c r="L107" s="107"/>
    </row>
    <row r="108" spans="2:12" s="1" customFormat="1" ht="21.75" customHeight="1">
      <c r="B108" s="31"/>
      <c r="L108" s="31"/>
    </row>
    <row r="109" spans="2:12" s="1" customFormat="1" ht="6.95" customHeight="1"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31"/>
    </row>
    <row r="113" spans="2:63" s="1" customFormat="1" ht="6.95" customHeight="1">
      <c r="B113" s="45"/>
      <c r="C113" s="46"/>
      <c r="D113" s="46"/>
      <c r="E113" s="46"/>
      <c r="F113" s="46"/>
      <c r="G113" s="46"/>
      <c r="H113" s="46"/>
      <c r="I113" s="46"/>
      <c r="J113" s="46"/>
      <c r="K113" s="46"/>
      <c r="L113" s="31"/>
    </row>
    <row r="114" spans="2:63" s="1" customFormat="1" ht="24.95" customHeight="1">
      <c r="B114" s="31"/>
      <c r="C114" s="20" t="s">
        <v>115</v>
      </c>
      <c r="L114" s="31"/>
    </row>
    <row r="115" spans="2:63" s="1" customFormat="1" ht="6.95" customHeight="1">
      <c r="B115" s="31"/>
      <c r="L115" s="31"/>
    </row>
    <row r="116" spans="2:63" s="1" customFormat="1" ht="12" customHeight="1">
      <c r="B116" s="31"/>
      <c r="C116" s="26" t="s">
        <v>16</v>
      </c>
      <c r="L116" s="31"/>
    </row>
    <row r="117" spans="2:63" s="1" customFormat="1" ht="26.25" customHeight="1">
      <c r="B117" s="31"/>
      <c r="E117" s="218" t="str">
        <f>E7</f>
        <v>Rekonstrukce komunikací Akátová, Dubová, Smrková a Borová v obci Čakovičky</v>
      </c>
      <c r="F117" s="219"/>
      <c r="G117" s="219"/>
      <c r="H117" s="219"/>
      <c r="L117" s="31"/>
    </row>
    <row r="118" spans="2:63" s="1" customFormat="1" ht="12" customHeight="1">
      <c r="B118" s="31"/>
      <c r="C118" s="26" t="s">
        <v>97</v>
      </c>
      <c r="L118" s="31"/>
    </row>
    <row r="119" spans="2:63" s="1" customFormat="1" ht="16.5" customHeight="1">
      <c r="B119" s="31"/>
      <c r="E119" s="180" t="str">
        <f>E9</f>
        <v>03 - Trasa 3 - komunikace  ulice Smrková</v>
      </c>
      <c r="F119" s="220"/>
      <c r="G119" s="220"/>
      <c r="H119" s="220"/>
      <c r="L119" s="31"/>
    </row>
    <row r="120" spans="2:63" s="1" customFormat="1" ht="6.95" customHeight="1">
      <c r="B120" s="31"/>
      <c r="L120" s="31"/>
    </row>
    <row r="121" spans="2:63" s="1" customFormat="1" ht="12" customHeight="1">
      <c r="B121" s="31"/>
      <c r="C121" s="26" t="s">
        <v>20</v>
      </c>
      <c r="F121" s="24" t="str">
        <f>F12</f>
        <v>obec Čakovičky</v>
      </c>
      <c r="I121" s="26" t="s">
        <v>22</v>
      </c>
      <c r="J121" s="51" t="str">
        <f>IF(J12="","",J12)</f>
        <v>24. 4. 2022</v>
      </c>
      <c r="L121" s="31"/>
    </row>
    <row r="122" spans="2:63" s="1" customFormat="1" ht="6.95" customHeight="1">
      <c r="B122" s="31"/>
      <c r="L122" s="31"/>
    </row>
    <row r="123" spans="2:63" s="1" customFormat="1" ht="40.15" customHeight="1">
      <c r="B123" s="31"/>
      <c r="C123" s="26" t="s">
        <v>24</v>
      </c>
      <c r="F123" s="24" t="str">
        <f>E15</f>
        <v>Obec Čakovičky , Kojetická 32 , 250 63 Čakovičky</v>
      </c>
      <c r="I123" s="26" t="s">
        <v>30</v>
      </c>
      <c r="J123" s="29" t="str">
        <f>E21</f>
        <v>GRP geodézie a projekce, Ing. Iva Rotheová</v>
      </c>
      <c r="L123" s="31"/>
    </row>
    <row r="124" spans="2:63" s="1" customFormat="1" ht="15.2" customHeight="1">
      <c r="B124" s="31"/>
      <c r="C124" s="26" t="s">
        <v>28</v>
      </c>
      <c r="F124" s="24" t="str">
        <f>IF(E18="","",E18)</f>
        <v>Vyplň údaj</v>
      </c>
      <c r="I124" s="26" t="s">
        <v>33</v>
      </c>
      <c r="J124" s="29" t="str">
        <f>E24</f>
        <v xml:space="preserve"> </v>
      </c>
      <c r="L124" s="31"/>
    </row>
    <row r="125" spans="2:63" s="1" customFormat="1" ht="10.35" customHeight="1">
      <c r="B125" s="31"/>
      <c r="L125" s="31"/>
    </row>
    <row r="126" spans="2:63" s="10" customFormat="1" ht="29.25" customHeight="1">
      <c r="B126" s="111"/>
      <c r="C126" s="112" t="s">
        <v>116</v>
      </c>
      <c r="D126" s="113" t="s">
        <v>61</v>
      </c>
      <c r="E126" s="113" t="s">
        <v>57</v>
      </c>
      <c r="F126" s="113" t="s">
        <v>58</v>
      </c>
      <c r="G126" s="113" t="s">
        <v>117</v>
      </c>
      <c r="H126" s="113" t="s">
        <v>118</v>
      </c>
      <c r="I126" s="113" t="s">
        <v>119</v>
      </c>
      <c r="J126" s="113" t="s">
        <v>101</v>
      </c>
      <c r="K126" s="114" t="s">
        <v>120</v>
      </c>
      <c r="L126" s="111"/>
      <c r="M126" s="58" t="s">
        <v>1</v>
      </c>
      <c r="N126" s="59" t="s">
        <v>40</v>
      </c>
      <c r="O126" s="59" t="s">
        <v>121</v>
      </c>
      <c r="P126" s="59" t="s">
        <v>122</v>
      </c>
      <c r="Q126" s="59" t="s">
        <v>123</v>
      </c>
      <c r="R126" s="59" t="s">
        <v>124</v>
      </c>
      <c r="S126" s="59" t="s">
        <v>125</v>
      </c>
      <c r="T126" s="60" t="s">
        <v>126</v>
      </c>
    </row>
    <row r="127" spans="2:63" s="1" customFormat="1" ht="22.9" customHeight="1">
      <c r="B127" s="31"/>
      <c r="C127" s="63" t="s">
        <v>127</v>
      </c>
      <c r="J127" s="115">
        <f>BK127</f>
        <v>0</v>
      </c>
      <c r="L127" s="31"/>
      <c r="M127" s="61"/>
      <c r="N127" s="52"/>
      <c r="O127" s="52"/>
      <c r="P127" s="116">
        <f>P128+P246</f>
        <v>0</v>
      </c>
      <c r="Q127" s="52"/>
      <c r="R127" s="116">
        <f>R128+R246</f>
        <v>81.672444600000006</v>
      </c>
      <c r="S127" s="52"/>
      <c r="T127" s="117">
        <f>T128+T246</f>
        <v>48.418500000000002</v>
      </c>
      <c r="AT127" s="16" t="s">
        <v>75</v>
      </c>
      <c r="AU127" s="16" t="s">
        <v>103</v>
      </c>
      <c r="BK127" s="118">
        <f>BK128+BK246</f>
        <v>0</v>
      </c>
    </row>
    <row r="128" spans="2:63" s="11" customFormat="1" ht="25.9" customHeight="1">
      <c r="B128" s="119"/>
      <c r="D128" s="120" t="s">
        <v>75</v>
      </c>
      <c r="E128" s="121" t="s">
        <v>128</v>
      </c>
      <c r="F128" s="121" t="s">
        <v>129</v>
      </c>
      <c r="I128" s="122"/>
      <c r="J128" s="123">
        <f>BK128</f>
        <v>0</v>
      </c>
      <c r="L128" s="119"/>
      <c r="M128" s="124"/>
      <c r="P128" s="125">
        <f>P129+P155+P160+P189+P209+P237+P244</f>
        <v>0</v>
      </c>
      <c r="R128" s="125">
        <f>R129+R155+R160+R189+R209+R237+R244</f>
        <v>81.672444600000006</v>
      </c>
      <c r="T128" s="126">
        <f>T129+T155+T160+T189+T209+T237+T244</f>
        <v>48.418500000000002</v>
      </c>
      <c r="AR128" s="120" t="s">
        <v>84</v>
      </c>
      <c r="AT128" s="127" t="s">
        <v>75</v>
      </c>
      <c r="AU128" s="127" t="s">
        <v>76</v>
      </c>
      <c r="AY128" s="120" t="s">
        <v>130</v>
      </c>
      <c r="BK128" s="128">
        <f>BK129+BK155+BK160+BK189+BK209+BK237+BK244</f>
        <v>0</v>
      </c>
    </row>
    <row r="129" spans="2:65" s="11" customFormat="1" ht="22.9" customHeight="1">
      <c r="B129" s="119"/>
      <c r="D129" s="120" t="s">
        <v>75</v>
      </c>
      <c r="E129" s="129" t="s">
        <v>84</v>
      </c>
      <c r="F129" s="129" t="s">
        <v>131</v>
      </c>
      <c r="I129" s="122"/>
      <c r="J129" s="130">
        <f>BK129</f>
        <v>0</v>
      </c>
      <c r="L129" s="119"/>
      <c r="M129" s="124"/>
      <c r="P129" s="125">
        <f>SUM(P130:P154)</f>
        <v>0</v>
      </c>
      <c r="R129" s="125">
        <f>SUM(R130:R154)</f>
        <v>6.3261760000000002</v>
      </c>
      <c r="T129" s="126">
        <f>SUM(T130:T154)</f>
        <v>48.418500000000002</v>
      </c>
      <c r="AR129" s="120" t="s">
        <v>84</v>
      </c>
      <c r="AT129" s="127" t="s">
        <v>75</v>
      </c>
      <c r="AU129" s="127" t="s">
        <v>84</v>
      </c>
      <c r="AY129" s="120" t="s">
        <v>130</v>
      </c>
      <c r="BK129" s="128">
        <f>SUM(BK130:BK154)</f>
        <v>0</v>
      </c>
    </row>
    <row r="130" spans="2:65" s="1" customFormat="1" ht="24.2" customHeight="1">
      <c r="B130" s="31"/>
      <c r="C130" s="131" t="s">
        <v>84</v>
      </c>
      <c r="D130" s="131" t="s">
        <v>132</v>
      </c>
      <c r="E130" s="132" t="s">
        <v>146</v>
      </c>
      <c r="F130" s="133" t="s">
        <v>147</v>
      </c>
      <c r="G130" s="134" t="s">
        <v>148</v>
      </c>
      <c r="H130" s="135">
        <v>37.244999999999997</v>
      </c>
      <c r="I130" s="136"/>
      <c r="J130" s="137">
        <f>ROUND(I130*H130,2)</f>
        <v>0</v>
      </c>
      <c r="K130" s="133" t="s">
        <v>136</v>
      </c>
      <c r="L130" s="31"/>
      <c r="M130" s="138" t="s">
        <v>1</v>
      </c>
      <c r="N130" s="139" t="s">
        <v>41</v>
      </c>
      <c r="P130" s="140">
        <f>O130*H130</f>
        <v>0</v>
      </c>
      <c r="Q130" s="140">
        <v>0</v>
      </c>
      <c r="R130" s="140">
        <f>Q130*H130</f>
        <v>0</v>
      </c>
      <c r="S130" s="140">
        <v>1.3</v>
      </c>
      <c r="T130" s="141">
        <f>S130*H130</f>
        <v>48.418500000000002</v>
      </c>
      <c r="AR130" s="142" t="s">
        <v>137</v>
      </c>
      <c r="AT130" s="142" t="s">
        <v>132</v>
      </c>
      <c r="AU130" s="142" t="s">
        <v>86</v>
      </c>
      <c r="AY130" s="16" t="s">
        <v>130</v>
      </c>
      <c r="BE130" s="143">
        <f>IF(N130="základní",J130,0)</f>
        <v>0</v>
      </c>
      <c r="BF130" s="143">
        <f>IF(N130="snížená",J130,0)</f>
        <v>0</v>
      </c>
      <c r="BG130" s="143">
        <f>IF(N130="zákl. přenesená",J130,0)</f>
        <v>0</v>
      </c>
      <c r="BH130" s="143">
        <f>IF(N130="sníž. přenesená",J130,0)</f>
        <v>0</v>
      </c>
      <c r="BI130" s="143">
        <f>IF(N130="nulová",J130,0)</f>
        <v>0</v>
      </c>
      <c r="BJ130" s="16" t="s">
        <v>84</v>
      </c>
      <c r="BK130" s="143">
        <f>ROUND(I130*H130,2)</f>
        <v>0</v>
      </c>
      <c r="BL130" s="16" t="s">
        <v>137</v>
      </c>
      <c r="BM130" s="142" t="s">
        <v>496</v>
      </c>
    </row>
    <row r="131" spans="2:65" s="12" customFormat="1" ht="11.25">
      <c r="B131" s="144"/>
      <c r="D131" s="145" t="s">
        <v>150</v>
      </c>
      <c r="E131" s="146" t="s">
        <v>1</v>
      </c>
      <c r="F131" s="147" t="s">
        <v>151</v>
      </c>
      <c r="H131" s="146" t="s">
        <v>1</v>
      </c>
      <c r="I131" s="148"/>
      <c r="L131" s="144"/>
      <c r="M131" s="149"/>
      <c r="T131" s="150"/>
      <c r="AT131" s="146" t="s">
        <v>150</v>
      </c>
      <c r="AU131" s="146" t="s">
        <v>86</v>
      </c>
      <c r="AV131" s="12" t="s">
        <v>84</v>
      </c>
      <c r="AW131" s="12" t="s">
        <v>32</v>
      </c>
      <c r="AX131" s="12" t="s">
        <v>76</v>
      </c>
      <c r="AY131" s="146" t="s">
        <v>130</v>
      </c>
    </row>
    <row r="132" spans="2:65" s="13" customFormat="1" ht="11.25">
      <c r="B132" s="151"/>
      <c r="D132" s="145" t="s">
        <v>150</v>
      </c>
      <c r="E132" s="152" t="s">
        <v>1</v>
      </c>
      <c r="F132" s="153" t="s">
        <v>497</v>
      </c>
      <c r="H132" s="154">
        <v>35.22</v>
      </c>
      <c r="I132" s="155"/>
      <c r="L132" s="151"/>
      <c r="M132" s="156"/>
      <c r="T132" s="157"/>
      <c r="AT132" s="152" t="s">
        <v>150</v>
      </c>
      <c r="AU132" s="152" t="s">
        <v>86</v>
      </c>
      <c r="AV132" s="13" t="s">
        <v>86</v>
      </c>
      <c r="AW132" s="13" t="s">
        <v>32</v>
      </c>
      <c r="AX132" s="13" t="s">
        <v>76</v>
      </c>
      <c r="AY132" s="152" t="s">
        <v>130</v>
      </c>
    </row>
    <row r="133" spans="2:65" s="12" customFormat="1" ht="11.25">
      <c r="B133" s="144"/>
      <c r="D133" s="145" t="s">
        <v>150</v>
      </c>
      <c r="E133" s="146" t="s">
        <v>1</v>
      </c>
      <c r="F133" s="147" t="s">
        <v>153</v>
      </c>
      <c r="H133" s="146" t="s">
        <v>1</v>
      </c>
      <c r="I133" s="148"/>
      <c r="L133" s="144"/>
      <c r="M133" s="149"/>
      <c r="T133" s="150"/>
      <c r="AT133" s="146" t="s">
        <v>150</v>
      </c>
      <c r="AU133" s="146" t="s">
        <v>86</v>
      </c>
      <c r="AV133" s="12" t="s">
        <v>84</v>
      </c>
      <c r="AW133" s="12" t="s">
        <v>32</v>
      </c>
      <c r="AX133" s="12" t="s">
        <v>76</v>
      </c>
      <c r="AY133" s="146" t="s">
        <v>130</v>
      </c>
    </row>
    <row r="134" spans="2:65" s="13" customFormat="1" ht="11.25">
      <c r="B134" s="151"/>
      <c r="D134" s="145" t="s">
        <v>150</v>
      </c>
      <c r="E134" s="152" t="s">
        <v>1</v>
      </c>
      <c r="F134" s="153" t="s">
        <v>498</v>
      </c>
      <c r="H134" s="154">
        <v>2.0249999999999999</v>
      </c>
      <c r="I134" s="155"/>
      <c r="L134" s="151"/>
      <c r="M134" s="156"/>
      <c r="T134" s="157"/>
      <c r="AT134" s="152" t="s">
        <v>150</v>
      </c>
      <c r="AU134" s="152" t="s">
        <v>86</v>
      </c>
      <c r="AV134" s="13" t="s">
        <v>86</v>
      </c>
      <c r="AW134" s="13" t="s">
        <v>32</v>
      </c>
      <c r="AX134" s="13" t="s">
        <v>76</v>
      </c>
      <c r="AY134" s="152" t="s">
        <v>130</v>
      </c>
    </row>
    <row r="135" spans="2:65" s="14" customFormat="1" ht="11.25">
      <c r="B135" s="158"/>
      <c r="D135" s="145" t="s">
        <v>150</v>
      </c>
      <c r="E135" s="159" t="s">
        <v>1</v>
      </c>
      <c r="F135" s="160" t="s">
        <v>155</v>
      </c>
      <c r="H135" s="161">
        <v>37.244999999999997</v>
      </c>
      <c r="I135" s="162"/>
      <c r="L135" s="158"/>
      <c r="M135" s="163"/>
      <c r="T135" s="164"/>
      <c r="AT135" s="159" t="s">
        <v>150</v>
      </c>
      <c r="AU135" s="159" t="s">
        <v>86</v>
      </c>
      <c r="AV135" s="14" t="s">
        <v>137</v>
      </c>
      <c r="AW135" s="14" t="s">
        <v>32</v>
      </c>
      <c r="AX135" s="14" t="s">
        <v>84</v>
      </c>
      <c r="AY135" s="159" t="s">
        <v>130</v>
      </c>
    </row>
    <row r="136" spans="2:65" s="1" customFormat="1" ht="24.2" customHeight="1">
      <c r="B136" s="31"/>
      <c r="C136" s="131" t="s">
        <v>86</v>
      </c>
      <c r="D136" s="131" t="s">
        <v>132</v>
      </c>
      <c r="E136" s="132" t="s">
        <v>162</v>
      </c>
      <c r="F136" s="133" t="s">
        <v>163</v>
      </c>
      <c r="G136" s="134" t="s">
        <v>148</v>
      </c>
      <c r="H136" s="135">
        <v>11.827</v>
      </c>
      <c r="I136" s="136"/>
      <c r="J136" s="137">
        <f>ROUND(I136*H136,2)</f>
        <v>0</v>
      </c>
      <c r="K136" s="133" t="s">
        <v>136</v>
      </c>
      <c r="L136" s="31"/>
      <c r="M136" s="138" t="s">
        <v>1</v>
      </c>
      <c r="N136" s="139" t="s">
        <v>41</v>
      </c>
      <c r="P136" s="140">
        <f>O136*H136</f>
        <v>0</v>
      </c>
      <c r="Q136" s="140">
        <v>0</v>
      </c>
      <c r="R136" s="140">
        <f>Q136*H136</f>
        <v>0</v>
      </c>
      <c r="S136" s="140">
        <v>0</v>
      </c>
      <c r="T136" s="141">
        <f>S136*H136</f>
        <v>0</v>
      </c>
      <c r="AR136" s="142" t="s">
        <v>137</v>
      </c>
      <c r="AT136" s="142" t="s">
        <v>132</v>
      </c>
      <c r="AU136" s="142" t="s">
        <v>86</v>
      </c>
      <c r="AY136" s="16" t="s">
        <v>130</v>
      </c>
      <c r="BE136" s="143">
        <f>IF(N136="základní",J136,0)</f>
        <v>0</v>
      </c>
      <c r="BF136" s="143">
        <f>IF(N136="snížená",J136,0)</f>
        <v>0</v>
      </c>
      <c r="BG136" s="143">
        <f>IF(N136="zákl. přenesená",J136,0)</f>
        <v>0</v>
      </c>
      <c r="BH136" s="143">
        <f>IF(N136="sníž. přenesená",J136,0)</f>
        <v>0</v>
      </c>
      <c r="BI136" s="143">
        <f>IF(N136="nulová",J136,0)</f>
        <v>0</v>
      </c>
      <c r="BJ136" s="16" t="s">
        <v>84</v>
      </c>
      <c r="BK136" s="143">
        <f>ROUND(I136*H136,2)</f>
        <v>0</v>
      </c>
      <c r="BL136" s="16" t="s">
        <v>137</v>
      </c>
      <c r="BM136" s="142" t="s">
        <v>499</v>
      </c>
    </row>
    <row r="137" spans="2:65" s="13" customFormat="1" ht="11.25">
      <c r="B137" s="151"/>
      <c r="D137" s="145" t="s">
        <v>150</v>
      </c>
      <c r="E137" s="152" t="s">
        <v>1</v>
      </c>
      <c r="F137" s="153" t="s">
        <v>500</v>
      </c>
      <c r="H137" s="154">
        <v>11.827</v>
      </c>
      <c r="I137" s="155"/>
      <c r="L137" s="151"/>
      <c r="M137" s="156"/>
      <c r="T137" s="157"/>
      <c r="AT137" s="152" t="s">
        <v>150</v>
      </c>
      <c r="AU137" s="152" t="s">
        <v>86</v>
      </c>
      <c r="AV137" s="13" t="s">
        <v>86</v>
      </c>
      <c r="AW137" s="13" t="s">
        <v>32</v>
      </c>
      <c r="AX137" s="13" t="s">
        <v>76</v>
      </c>
      <c r="AY137" s="152" t="s">
        <v>130</v>
      </c>
    </row>
    <row r="138" spans="2:65" s="14" customFormat="1" ht="11.25">
      <c r="B138" s="158"/>
      <c r="D138" s="145" t="s">
        <v>150</v>
      </c>
      <c r="E138" s="159" t="s">
        <v>1</v>
      </c>
      <c r="F138" s="160" t="s">
        <v>155</v>
      </c>
      <c r="H138" s="161">
        <v>11.827</v>
      </c>
      <c r="I138" s="162"/>
      <c r="L138" s="158"/>
      <c r="M138" s="163"/>
      <c r="T138" s="164"/>
      <c r="AT138" s="159" t="s">
        <v>150</v>
      </c>
      <c r="AU138" s="159" t="s">
        <v>86</v>
      </c>
      <c r="AV138" s="14" t="s">
        <v>137</v>
      </c>
      <c r="AW138" s="14" t="s">
        <v>32</v>
      </c>
      <c r="AX138" s="14" t="s">
        <v>84</v>
      </c>
      <c r="AY138" s="159" t="s">
        <v>130</v>
      </c>
    </row>
    <row r="139" spans="2:65" s="1" customFormat="1" ht="37.9" customHeight="1">
      <c r="B139" s="31"/>
      <c r="C139" s="131" t="s">
        <v>142</v>
      </c>
      <c r="D139" s="131" t="s">
        <v>132</v>
      </c>
      <c r="E139" s="132" t="s">
        <v>167</v>
      </c>
      <c r="F139" s="133" t="s">
        <v>168</v>
      </c>
      <c r="G139" s="134" t="s">
        <v>148</v>
      </c>
      <c r="H139" s="135">
        <v>64.870999999999995</v>
      </c>
      <c r="I139" s="136"/>
      <c r="J139" s="137">
        <f>ROUND(I139*H139,2)</f>
        <v>0</v>
      </c>
      <c r="K139" s="133" t="s">
        <v>136</v>
      </c>
      <c r="L139" s="31"/>
      <c r="M139" s="138" t="s">
        <v>1</v>
      </c>
      <c r="N139" s="139" t="s">
        <v>41</v>
      </c>
      <c r="P139" s="140">
        <f>O139*H139</f>
        <v>0</v>
      </c>
      <c r="Q139" s="140">
        <v>0</v>
      </c>
      <c r="R139" s="140">
        <f>Q139*H139</f>
        <v>0</v>
      </c>
      <c r="S139" s="140">
        <v>0</v>
      </c>
      <c r="T139" s="141">
        <f>S139*H139</f>
        <v>0</v>
      </c>
      <c r="AR139" s="142" t="s">
        <v>137</v>
      </c>
      <c r="AT139" s="142" t="s">
        <v>132</v>
      </c>
      <c r="AU139" s="142" t="s">
        <v>86</v>
      </c>
      <c r="AY139" s="16" t="s">
        <v>130</v>
      </c>
      <c r="BE139" s="143">
        <f>IF(N139="základní",J139,0)</f>
        <v>0</v>
      </c>
      <c r="BF139" s="143">
        <f>IF(N139="snížená",J139,0)</f>
        <v>0</v>
      </c>
      <c r="BG139" s="143">
        <f>IF(N139="zákl. přenesená",J139,0)</f>
        <v>0</v>
      </c>
      <c r="BH139" s="143">
        <f>IF(N139="sníž. přenesená",J139,0)</f>
        <v>0</v>
      </c>
      <c r="BI139" s="143">
        <f>IF(N139="nulová",J139,0)</f>
        <v>0</v>
      </c>
      <c r="BJ139" s="16" t="s">
        <v>84</v>
      </c>
      <c r="BK139" s="143">
        <f>ROUND(I139*H139,2)</f>
        <v>0</v>
      </c>
      <c r="BL139" s="16" t="s">
        <v>137</v>
      </c>
      <c r="BM139" s="142" t="s">
        <v>501</v>
      </c>
    </row>
    <row r="140" spans="2:65" s="13" customFormat="1" ht="11.25">
      <c r="B140" s="151"/>
      <c r="D140" s="145" t="s">
        <v>150</v>
      </c>
      <c r="E140" s="152" t="s">
        <v>1</v>
      </c>
      <c r="F140" s="153" t="s">
        <v>502</v>
      </c>
      <c r="H140" s="154">
        <v>64.870999999999995</v>
      </c>
      <c r="I140" s="155"/>
      <c r="L140" s="151"/>
      <c r="M140" s="156"/>
      <c r="T140" s="157"/>
      <c r="AT140" s="152" t="s">
        <v>150</v>
      </c>
      <c r="AU140" s="152" t="s">
        <v>86</v>
      </c>
      <c r="AV140" s="13" t="s">
        <v>86</v>
      </c>
      <c r="AW140" s="13" t="s">
        <v>32</v>
      </c>
      <c r="AX140" s="13" t="s">
        <v>76</v>
      </c>
      <c r="AY140" s="152" t="s">
        <v>130</v>
      </c>
    </row>
    <row r="141" spans="2:65" s="14" customFormat="1" ht="11.25">
      <c r="B141" s="158"/>
      <c r="D141" s="145" t="s">
        <v>150</v>
      </c>
      <c r="E141" s="159" t="s">
        <v>1</v>
      </c>
      <c r="F141" s="160" t="s">
        <v>155</v>
      </c>
      <c r="H141" s="161">
        <v>64.870999999999995</v>
      </c>
      <c r="I141" s="162"/>
      <c r="L141" s="158"/>
      <c r="M141" s="163"/>
      <c r="T141" s="164"/>
      <c r="AT141" s="159" t="s">
        <v>150</v>
      </c>
      <c r="AU141" s="159" t="s">
        <v>86</v>
      </c>
      <c r="AV141" s="14" t="s">
        <v>137</v>
      </c>
      <c r="AW141" s="14" t="s">
        <v>32</v>
      </c>
      <c r="AX141" s="14" t="s">
        <v>84</v>
      </c>
      <c r="AY141" s="159" t="s">
        <v>130</v>
      </c>
    </row>
    <row r="142" spans="2:65" s="1" customFormat="1" ht="24.2" customHeight="1">
      <c r="B142" s="31"/>
      <c r="C142" s="131" t="s">
        <v>137</v>
      </c>
      <c r="D142" s="131" t="s">
        <v>132</v>
      </c>
      <c r="E142" s="132" t="s">
        <v>172</v>
      </c>
      <c r="F142" s="133" t="s">
        <v>173</v>
      </c>
      <c r="G142" s="134" t="s">
        <v>148</v>
      </c>
      <c r="H142" s="135">
        <v>76.697999999999993</v>
      </c>
      <c r="I142" s="136"/>
      <c r="J142" s="137">
        <f>ROUND(I142*H142,2)</f>
        <v>0</v>
      </c>
      <c r="K142" s="133" t="s">
        <v>136</v>
      </c>
      <c r="L142" s="31"/>
      <c r="M142" s="138" t="s">
        <v>1</v>
      </c>
      <c r="N142" s="139" t="s">
        <v>41</v>
      </c>
      <c r="P142" s="140">
        <f>O142*H142</f>
        <v>0</v>
      </c>
      <c r="Q142" s="140">
        <v>0</v>
      </c>
      <c r="R142" s="140">
        <f>Q142*H142</f>
        <v>0</v>
      </c>
      <c r="S142" s="140">
        <v>0</v>
      </c>
      <c r="T142" s="141">
        <f>S142*H142</f>
        <v>0</v>
      </c>
      <c r="AR142" s="142" t="s">
        <v>137</v>
      </c>
      <c r="AT142" s="142" t="s">
        <v>132</v>
      </c>
      <c r="AU142" s="142" t="s">
        <v>86</v>
      </c>
      <c r="AY142" s="16" t="s">
        <v>130</v>
      </c>
      <c r="BE142" s="143">
        <f>IF(N142="základní",J142,0)</f>
        <v>0</v>
      </c>
      <c r="BF142" s="143">
        <f>IF(N142="snížená",J142,0)</f>
        <v>0</v>
      </c>
      <c r="BG142" s="143">
        <f>IF(N142="zákl. přenesená",J142,0)</f>
        <v>0</v>
      </c>
      <c r="BH142" s="143">
        <f>IF(N142="sníž. přenesená",J142,0)</f>
        <v>0</v>
      </c>
      <c r="BI142" s="143">
        <f>IF(N142="nulová",J142,0)</f>
        <v>0</v>
      </c>
      <c r="BJ142" s="16" t="s">
        <v>84</v>
      </c>
      <c r="BK142" s="143">
        <f>ROUND(I142*H142,2)</f>
        <v>0</v>
      </c>
      <c r="BL142" s="16" t="s">
        <v>137</v>
      </c>
      <c r="BM142" s="142" t="s">
        <v>503</v>
      </c>
    </row>
    <row r="143" spans="2:65" s="1" customFormat="1" ht="37.9" customHeight="1">
      <c r="B143" s="31"/>
      <c r="C143" s="131" t="s">
        <v>156</v>
      </c>
      <c r="D143" s="131" t="s">
        <v>132</v>
      </c>
      <c r="E143" s="132" t="s">
        <v>176</v>
      </c>
      <c r="F143" s="133" t="s">
        <v>177</v>
      </c>
      <c r="G143" s="134" t="s">
        <v>148</v>
      </c>
      <c r="H143" s="135">
        <v>76.697999999999993</v>
      </c>
      <c r="I143" s="136"/>
      <c r="J143" s="137">
        <f>ROUND(I143*H143,2)</f>
        <v>0</v>
      </c>
      <c r="K143" s="133" t="s">
        <v>136</v>
      </c>
      <c r="L143" s="31"/>
      <c r="M143" s="138" t="s">
        <v>1</v>
      </c>
      <c r="N143" s="139" t="s">
        <v>41</v>
      </c>
      <c r="P143" s="140">
        <f>O143*H143</f>
        <v>0</v>
      </c>
      <c r="Q143" s="140">
        <v>0</v>
      </c>
      <c r="R143" s="140">
        <f>Q143*H143</f>
        <v>0</v>
      </c>
      <c r="S143" s="140">
        <v>0</v>
      </c>
      <c r="T143" s="141">
        <f>S143*H143</f>
        <v>0</v>
      </c>
      <c r="AR143" s="142" t="s">
        <v>137</v>
      </c>
      <c r="AT143" s="142" t="s">
        <v>132</v>
      </c>
      <c r="AU143" s="142" t="s">
        <v>86</v>
      </c>
      <c r="AY143" s="16" t="s">
        <v>130</v>
      </c>
      <c r="BE143" s="143">
        <f>IF(N143="základní",J143,0)</f>
        <v>0</v>
      </c>
      <c r="BF143" s="143">
        <f>IF(N143="snížená",J143,0)</f>
        <v>0</v>
      </c>
      <c r="BG143" s="143">
        <f>IF(N143="zákl. přenesená",J143,0)</f>
        <v>0</v>
      </c>
      <c r="BH143" s="143">
        <f>IF(N143="sníž. přenesená",J143,0)</f>
        <v>0</v>
      </c>
      <c r="BI143" s="143">
        <f>IF(N143="nulová",J143,0)</f>
        <v>0</v>
      </c>
      <c r="BJ143" s="16" t="s">
        <v>84</v>
      </c>
      <c r="BK143" s="143">
        <f>ROUND(I143*H143,2)</f>
        <v>0</v>
      </c>
      <c r="BL143" s="16" t="s">
        <v>137</v>
      </c>
      <c r="BM143" s="142" t="s">
        <v>504</v>
      </c>
    </row>
    <row r="144" spans="2:65" s="1" customFormat="1" ht="16.5" customHeight="1">
      <c r="B144" s="31"/>
      <c r="C144" s="131" t="s">
        <v>161</v>
      </c>
      <c r="D144" s="131" t="s">
        <v>132</v>
      </c>
      <c r="E144" s="132" t="s">
        <v>180</v>
      </c>
      <c r="F144" s="133" t="s">
        <v>181</v>
      </c>
      <c r="G144" s="134" t="s">
        <v>148</v>
      </c>
      <c r="H144" s="135">
        <v>76.697999999999993</v>
      </c>
      <c r="I144" s="136"/>
      <c r="J144" s="137">
        <f>ROUND(I144*H144,2)</f>
        <v>0</v>
      </c>
      <c r="K144" s="133" t="s">
        <v>136</v>
      </c>
      <c r="L144" s="31"/>
      <c r="M144" s="138" t="s">
        <v>1</v>
      </c>
      <c r="N144" s="139" t="s">
        <v>41</v>
      </c>
      <c r="P144" s="140">
        <f>O144*H144</f>
        <v>0</v>
      </c>
      <c r="Q144" s="140">
        <v>0</v>
      </c>
      <c r="R144" s="140">
        <f>Q144*H144</f>
        <v>0</v>
      </c>
      <c r="S144" s="140">
        <v>0</v>
      </c>
      <c r="T144" s="141">
        <f>S144*H144</f>
        <v>0</v>
      </c>
      <c r="AR144" s="142" t="s">
        <v>137</v>
      </c>
      <c r="AT144" s="142" t="s">
        <v>132</v>
      </c>
      <c r="AU144" s="142" t="s">
        <v>86</v>
      </c>
      <c r="AY144" s="16" t="s">
        <v>130</v>
      </c>
      <c r="BE144" s="143">
        <f>IF(N144="základní",J144,0)</f>
        <v>0</v>
      </c>
      <c r="BF144" s="143">
        <f>IF(N144="snížená",J144,0)</f>
        <v>0</v>
      </c>
      <c r="BG144" s="143">
        <f>IF(N144="zákl. přenesená",J144,0)</f>
        <v>0</v>
      </c>
      <c r="BH144" s="143">
        <f>IF(N144="sníž. přenesená",J144,0)</f>
        <v>0</v>
      </c>
      <c r="BI144" s="143">
        <f>IF(N144="nulová",J144,0)</f>
        <v>0</v>
      </c>
      <c r="BJ144" s="16" t="s">
        <v>84</v>
      </c>
      <c r="BK144" s="143">
        <f>ROUND(I144*H144,2)</f>
        <v>0</v>
      </c>
      <c r="BL144" s="16" t="s">
        <v>137</v>
      </c>
      <c r="BM144" s="142" t="s">
        <v>505</v>
      </c>
    </row>
    <row r="145" spans="2:65" s="1" customFormat="1" ht="33" customHeight="1">
      <c r="B145" s="31"/>
      <c r="C145" s="131" t="s">
        <v>166</v>
      </c>
      <c r="D145" s="131" t="s">
        <v>132</v>
      </c>
      <c r="E145" s="132" t="s">
        <v>184</v>
      </c>
      <c r="F145" s="133" t="s">
        <v>185</v>
      </c>
      <c r="G145" s="134" t="s">
        <v>135</v>
      </c>
      <c r="H145" s="135">
        <v>27.2</v>
      </c>
      <c r="I145" s="136"/>
      <c r="J145" s="137">
        <f>ROUND(I145*H145,2)</f>
        <v>0</v>
      </c>
      <c r="K145" s="133" t="s">
        <v>136</v>
      </c>
      <c r="L145" s="31"/>
      <c r="M145" s="138" t="s">
        <v>1</v>
      </c>
      <c r="N145" s="139" t="s">
        <v>41</v>
      </c>
      <c r="P145" s="140">
        <f>O145*H145</f>
        <v>0</v>
      </c>
      <c r="Q145" s="140">
        <v>0</v>
      </c>
      <c r="R145" s="140">
        <f>Q145*H145</f>
        <v>0</v>
      </c>
      <c r="S145" s="140">
        <v>0</v>
      </c>
      <c r="T145" s="141">
        <f>S145*H145</f>
        <v>0</v>
      </c>
      <c r="AR145" s="142" t="s">
        <v>137</v>
      </c>
      <c r="AT145" s="142" t="s">
        <v>132</v>
      </c>
      <c r="AU145" s="142" t="s">
        <v>86</v>
      </c>
      <c r="AY145" s="16" t="s">
        <v>130</v>
      </c>
      <c r="BE145" s="143">
        <f>IF(N145="základní",J145,0)</f>
        <v>0</v>
      </c>
      <c r="BF145" s="143">
        <f>IF(N145="snížená",J145,0)</f>
        <v>0</v>
      </c>
      <c r="BG145" s="143">
        <f>IF(N145="zákl. přenesená",J145,0)</f>
        <v>0</v>
      </c>
      <c r="BH145" s="143">
        <f>IF(N145="sníž. přenesená",J145,0)</f>
        <v>0</v>
      </c>
      <c r="BI145" s="143">
        <f>IF(N145="nulová",J145,0)</f>
        <v>0</v>
      </c>
      <c r="BJ145" s="16" t="s">
        <v>84</v>
      </c>
      <c r="BK145" s="143">
        <f>ROUND(I145*H145,2)</f>
        <v>0</v>
      </c>
      <c r="BL145" s="16" t="s">
        <v>137</v>
      </c>
      <c r="BM145" s="142" t="s">
        <v>506</v>
      </c>
    </row>
    <row r="146" spans="2:65" s="13" customFormat="1" ht="11.25">
      <c r="B146" s="151"/>
      <c r="D146" s="145" t="s">
        <v>150</v>
      </c>
      <c r="E146" s="152" t="s">
        <v>1</v>
      </c>
      <c r="F146" s="153" t="s">
        <v>507</v>
      </c>
      <c r="H146" s="154">
        <v>27.2</v>
      </c>
      <c r="I146" s="155"/>
      <c r="L146" s="151"/>
      <c r="M146" s="156"/>
      <c r="T146" s="157"/>
      <c r="AT146" s="152" t="s">
        <v>150</v>
      </c>
      <c r="AU146" s="152" t="s">
        <v>86</v>
      </c>
      <c r="AV146" s="13" t="s">
        <v>86</v>
      </c>
      <c r="AW146" s="13" t="s">
        <v>32</v>
      </c>
      <c r="AX146" s="13" t="s">
        <v>76</v>
      </c>
      <c r="AY146" s="152" t="s">
        <v>130</v>
      </c>
    </row>
    <row r="147" spans="2:65" s="14" customFormat="1" ht="11.25">
      <c r="B147" s="158"/>
      <c r="D147" s="145" t="s">
        <v>150</v>
      </c>
      <c r="E147" s="159" t="s">
        <v>1</v>
      </c>
      <c r="F147" s="160" t="s">
        <v>155</v>
      </c>
      <c r="H147" s="161">
        <v>27.2</v>
      </c>
      <c r="I147" s="162"/>
      <c r="L147" s="158"/>
      <c r="M147" s="163"/>
      <c r="T147" s="164"/>
      <c r="AT147" s="159" t="s">
        <v>150</v>
      </c>
      <c r="AU147" s="159" t="s">
        <v>86</v>
      </c>
      <c r="AV147" s="14" t="s">
        <v>137</v>
      </c>
      <c r="AW147" s="14" t="s">
        <v>32</v>
      </c>
      <c r="AX147" s="14" t="s">
        <v>84</v>
      </c>
      <c r="AY147" s="159" t="s">
        <v>130</v>
      </c>
    </row>
    <row r="148" spans="2:65" s="1" customFormat="1" ht="16.5" customHeight="1">
      <c r="B148" s="31"/>
      <c r="C148" s="165" t="s">
        <v>171</v>
      </c>
      <c r="D148" s="165" t="s">
        <v>189</v>
      </c>
      <c r="E148" s="166" t="s">
        <v>190</v>
      </c>
      <c r="F148" s="167" t="s">
        <v>191</v>
      </c>
      <c r="G148" s="168" t="s">
        <v>192</v>
      </c>
      <c r="H148" s="169">
        <v>6.3239999999999998</v>
      </c>
      <c r="I148" s="170"/>
      <c r="J148" s="171">
        <f>ROUND(I148*H148,2)</f>
        <v>0</v>
      </c>
      <c r="K148" s="167" t="s">
        <v>136</v>
      </c>
      <c r="L148" s="172"/>
      <c r="M148" s="173" t="s">
        <v>1</v>
      </c>
      <c r="N148" s="174" t="s">
        <v>41</v>
      </c>
      <c r="P148" s="140">
        <f>O148*H148</f>
        <v>0</v>
      </c>
      <c r="Q148" s="140">
        <v>1</v>
      </c>
      <c r="R148" s="140">
        <f>Q148*H148</f>
        <v>6.3239999999999998</v>
      </c>
      <c r="S148" s="140">
        <v>0</v>
      </c>
      <c r="T148" s="141">
        <f>S148*H148</f>
        <v>0</v>
      </c>
      <c r="AR148" s="142" t="s">
        <v>171</v>
      </c>
      <c r="AT148" s="142" t="s">
        <v>189</v>
      </c>
      <c r="AU148" s="142" t="s">
        <v>86</v>
      </c>
      <c r="AY148" s="16" t="s">
        <v>130</v>
      </c>
      <c r="BE148" s="143">
        <f>IF(N148="základní",J148,0)</f>
        <v>0</v>
      </c>
      <c r="BF148" s="143">
        <f>IF(N148="snížená",J148,0)</f>
        <v>0</v>
      </c>
      <c r="BG148" s="143">
        <f>IF(N148="zákl. přenesená",J148,0)</f>
        <v>0</v>
      </c>
      <c r="BH148" s="143">
        <f>IF(N148="sníž. přenesená",J148,0)</f>
        <v>0</v>
      </c>
      <c r="BI148" s="143">
        <f>IF(N148="nulová",J148,0)</f>
        <v>0</v>
      </c>
      <c r="BJ148" s="16" t="s">
        <v>84</v>
      </c>
      <c r="BK148" s="143">
        <f>ROUND(I148*H148,2)</f>
        <v>0</v>
      </c>
      <c r="BL148" s="16" t="s">
        <v>137</v>
      </c>
      <c r="BM148" s="142" t="s">
        <v>508</v>
      </c>
    </row>
    <row r="149" spans="2:65" s="13" customFormat="1" ht="11.25">
      <c r="B149" s="151"/>
      <c r="D149" s="145" t="s">
        <v>150</v>
      </c>
      <c r="E149" s="152" t="s">
        <v>1</v>
      </c>
      <c r="F149" s="153" t="s">
        <v>509</v>
      </c>
      <c r="H149" s="154">
        <v>6.3239999999999998</v>
      </c>
      <c r="I149" s="155"/>
      <c r="L149" s="151"/>
      <c r="M149" s="156"/>
      <c r="T149" s="157"/>
      <c r="AT149" s="152" t="s">
        <v>150</v>
      </c>
      <c r="AU149" s="152" t="s">
        <v>86</v>
      </c>
      <c r="AV149" s="13" t="s">
        <v>86</v>
      </c>
      <c r="AW149" s="13" t="s">
        <v>32</v>
      </c>
      <c r="AX149" s="13" t="s">
        <v>76</v>
      </c>
      <c r="AY149" s="152" t="s">
        <v>130</v>
      </c>
    </row>
    <row r="150" spans="2:65" s="14" customFormat="1" ht="11.25">
      <c r="B150" s="158"/>
      <c r="D150" s="145" t="s">
        <v>150</v>
      </c>
      <c r="E150" s="159" t="s">
        <v>1</v>
      </c>
      <c r="F150" s="160" t="s">
        <v>155</v>
      </c>
      <c r="H150" s="161">
        <v>6.3239999999999998</v>
      </c>
      <c r="I150" s="162"/>
      <c r="L150" s="158"/>
      <c r="M150" s="163"/>
      <c r="T150" s="164"/>
      <c r="AT150" s="159" t="s">
        <v>150</v>
      </c>
      <c r="AU150" s="159" t="s">
        <v>86</v>
      </c>
      <c r="AV150" s="14" t="s">
        <v>137</v>
      </c>
      <c r="AW150" s="14" t="s">
        <v>32</v>
      </c>
      <c r="AX150" s="14" t="s">
        <v>84</v>
      </c>
      <c r="AY150" s="159" t="s">
        <v>130</v>
      </c>
    </row>
    <row r="151" spans="2:65" s="1" customFormat="1" ht="24.2" customHeight="1">
      <c r="B151" s="31"/>
      <c r="C151" s="131" t="s">
        <v>175</v>
      </c>
      <c r="D151" s="131" t="s">
        <v>132</v>
      </c>
      <c r="E151" s="132" t="s">
        <v>196</v>
      </c>
      <c r="F151" s="133" t="s">
        <v>197</v>
      </c>
      <c r="G151" s="134" t="s">
        <v>135</v>
      </c>
      <c r="H151" s="135">
        <v>27.2</v>
      </c>
      <c r="I151" s="136"/>
      <c r="J151" s="137">
        <f>ROUND(I151*H151,2)</f>
        <v>0</v>
      </c>
      <c r="K151" s="133" t="s">
        <v>136</v>
      </c>
      <c r="L151" s="31"/>
      <c r="M151" s="138" t="s">
        <v>1</v>
      </c>
      <c r="N151" s="139" t="s">
        <v>41</v>
      </c>
      <c r="P151" s="140">
        <f>O151*H151</f>
        <v>0</v>
      </c>
      <c r="Q151" s="140">
        <v>0</v>
      </c>
      <c r="R151" s="140">
        <f>Q151*H151</f>
        <v>0</v>
      </c>
      <c r="S151" s="140">
        <v>0</v>
      </c>
      <c r="T151" s="141">
        <f>S151*H151</f>
        <v>0</v>
      </c>
      <c r="AR151" s="142" t="s">
        <v>137</v>
      </c>
      <c r="AT151" s="142" t="s">
        <v>132</v>
      </c>
      <c r="AU151" s="142" t="s">
        <v>86</v>
      </c>
      <c r="AY151" s="16" t="s">
        <v>130</v>
      </c>
      <c r="BE151" s="143">
        <f>IF(N151="základní",J151,0)</f>
        <v>0</v>
      </c>
      <c r="BF151" s="143">
        <f>IF(N151="snížená",J151,0)</f>
        <v>0</v>
      </c>
      <c r="BG151" s="143">
        <f>IF(N151="zákl. přenesená",J151,0)</f>
        <v>0</v>
      </c>
      <c r="BH151" s="143">
        <f>IF(N151="sníž. přenesená",J151,0)</f>
        <v>0</v>
      </c>
      <c r="BI151" s="143">
        <f>IF(N151="nulová",J151,0)</f>
        <v>0</v>
      </c>
      <c r="BJ151" s="16" t="s">
        <v>84</v>
      </c>
      <c r="BK151" s="143">
        <f>ROUND(I151*H151,2)</f>
        <v>0</v>
      </c>
      <c r="BL151" s="16" t="s">
        <v>137</v>
      </c>
      <c r="BM151" s="142" t="s">
        <v>510</v>
      </c>
    </row>
    <row r="152" spans="2:65" s="1" customFormat="1" ht="16.5" customHeight="1">
      <c r="B152" s="31"/>
      <c r="C152" s="165" t="s">
        <v>179</v>
      </c>
      <c r="D152" s="165" t="s">
        <v>189</v>
      </c>
      <c r="E152" s="166" t="s">
        <v>200</v>
      </c>
      <c r="F152" s="167" t="s">
        <v>201</v>
      </c>
      <c r="G152" s="168" t="s">
        <v>202</v>
      </c>
      <c r="H152" s="169">
        <v>2.1760000000000002</v>
      </c>
      <c r="I152" s="170"/>
      <c r="J152" s="171">
        <f>ROUND(I152*H152,2)</f>
        <v>0</v>
      </c>
      <c r="K152" s="167" t="s">
        <v>136</v>
      </c>
      <c r="L152" s="172"/>
      <c r="M152" s="173" t="s">
        <v>1</v>
      </c>
      <c r="N152" s="174" t="s">
        <v>41</v>
      </c>
      <c r="P152" s="140">
        <f>O152*H152</f>
        <v>0</v>
      </c>
      <c r="Q152" s="140">
        <v>1E-3</v>
      </c>
      <c r="R152" s="140">
        <f>Q152*H152</f>
        <v>2.1760000000000004E-3</v>
      </c>
      <c r="S152" s="140">
        <v>0</v>
      </c>
      <c r="T152" s="141">
        <f>S152*H152</f>
        <v>0</v>
      </c>
      <c r="AR152" s="142" t="s">
        <v>171</v>
      </c>
      <c r="AT152" s="142" t="s">
        <v>189</v>
      </c>
      <c r="AU152" s="142" t="s">
        <v>86</v>
      </c>
      <c r="AY152" s="16" t="s">
        <v>130</v>
      </c>
      <c r="BE152" s="143">
        <f>IF(N152="základní",J152,0)</f>
        <v>0</v>
      </c>
      <c r="BF152" s="143">
        <f>IF(N152="snížená",J152,0)</f>
        <v>0</v>
      </c>
      <c r="BG152" s="143">
        <f>IF(N152="zákl. přenesená",J152,0)</f>
        <v>0</v>
      </c>
      <c r="BH152" s="143">
        <f>IF(N152="sníž. přenesená",J152,0)</f>
        <v>0</v>
      </c>
      <c r="BI152" s="143">
        <f>IF(N152="nulová",J152,0)</f>
        <v>0</v>
      </c>
      <c r="BJ152" s="16" t="s">
        <v>84</v>
      </c>
      <c r="BK152" s="143">
        <f>ROUND(I152*H152,2)</f>
        <v>0</v>
      </c>
      <c r="BL152" s="16" t="s">
        <v>137</v>
      </c>
      <c r="BM152" s="142" t="s">
        <v>511</v>
      </c>
    </row>
    <row r="153" spans="2:65" s="13" customFormat="1" ht="11.25">
      <c r="B153" s="151"/>
      <c r="D153" s="145" t="s">
        <v>150</v>
      </c>
      <c r="F153" s="153" t="s">
        <v>512</v>
      </c>
      <c r="H153" s="154">
        <v>2.1760000000000002</v>
      </c>
      <c r="I153" s="155"/>
      <c r="L153" s="151"/>
      <c r="M153" s="156"/>
      <c r="T153" s="157"/>
      <c r="AT153" s="152" t="s">
        <v>150</v>
      </c>
      <c r="AU153" s="152" t="s">
        <v>86</v>
      </c>
      <c r="AV153" s="13" t="s">
        <v>86</v>
      </c>
      <c r="AW153" s="13" t="s">
        <v>4</v>
      </c>
      <c r="AX153" s="13" t="s">
        <v>84</v>
      </c>
      <c r="AY153" s="152" t="s">
        <v>130</v>
      </c>
    </row>
    <row r="154" spans="2:65" s="1" customFormat="1" ht="21.75" customHeight="1">
      <c r="B154" s="31"/>
      <c r="C154" s="131" t="s">
        <v>183</v>
      </c>
      <c r="D154" s="131" t="s">
        <v>132</v>
      </c>
      <c r="E154" s="132" t="s">
        <v>205</v>
      </c>
      <c r="F154" s="133" t="s">
        <v>206</v>
      </c>
      <c r="G154" s="134" t="s">
        <v>135</v>
      </c>
      <c r="H154" s="135">
        <v>27.2</v>
      </c>
      <c r="I154" s="136"/>
      <c r="J154" s="137">
        <f>ROUND(I154*H154,2)</f>
        <v>0</v>
      </c>
      <c r="K154" s="133" t="s">
        <v>136</v>
      </c>
      <c r="L154" s="31"/>
      <c r="M154" s="138" t="s">
        <v>1</v>
      </c>
      <c r="N154" s="139" t="s">
        <v>41</v>
      </c>
      <c r="P154" s="140">
        <f>O154*H154</f>
        <v>0</v>
      </c>
      <c r="Q154" s="140">
        <v>0</v>
      </c>
      <c r="R154" s="140">
        <f>Q154*H154</f>
        <v>0</v>
      </c>
      <c r="S154" s="140">
        <v>0</v>
      </c>
      <c r="T154" s="141">
        <f>S154*H154</f>
        <v>0</v>
      </c>
      <c r="AR154" s="142" t="s">
        <v>137</v>
      </c>
      <c r="AT154" s="142" t="s">
        <v>132</v>
      </c>
      <c r="AU154" s="142" t="s">
        <v>86</v>
      </c>
      <c r="AY154" s="16" t="s">
        <v>130</v>
      </c>
      <c r="BE154" s="143">
        <f>IF(N154="základní",J154,0)</f>
        <v>0</v>
      </c>
      <c r="BF154" s="143">
        <f>IF(N154="snížená",J154,0)</f>
        <v>0</v>
      </c>
      <c r="BG154" s="143">
        <f>IF(N154="zákl. přenesená",J154,0)</f>
        <v>0</v>
      </c>
      <c r="BH154" s="143">
        <f>IF(N154="sníž. přenesená",J154,0)</f>
        <v>0</v>
      </c>
      <c r="BI154" s="143">
        <f>IF(N154="nulová",J154,0)</f>
        <v>0</v>
      </c>
      <c r="BJ154" s="16" t="s">
        <v>84</v>
      </c>
      <c r="BK154" s="143">
        <f>ROUND(I154*H154,2)</f>
        <v>0</v>
      </c>
      <c r="BL154" s="16" t="s">
        <v>137</v>
      </c>
      <c r="BM154" s="142" t="s">
        <v>513</v>
      </c>
    </row>
    <row r="155" spans="2:65" s="11" customFormat="1" ht="22.9" customHeight="1">
      <c r="B155" s="119"/>
      <c r="D155" s="120" t="s">
        <v>75</v>
      </c>
      <c r="E155" s="129" t="s">
        <v>86</v>
      </c>
      <c r="F155" s="129" t="s">
        <v>208</v>
      </c>
      <c r="I155" s="122"/>
      <c r="J155" s="130">
        <f>BK155</f>
        <v>0</v>
      </c>
      <c r="L155" s="119"/>
      <c r="M155" s="124"/>
      <c r="P155" s="125">
        <f>SUM(P156:P159)</f>
        <v>0</v>
      </c>
      <c r="R155" s="125">
        <f>SUM(R156:R159)</f>
        <v>0</v>
      </c>
      <c r="T155" s="126">
        <f>SUM(T156:T159)</f>
        <v>0</v>
      </c>
      <c r="AR155" s="120" t="s">
        <v>84</v>
      </c>
      <c r="AT155" s="127" t="s">
        <v>75</v>
      </c>
      <c r="AU155" s="127" t="s">
        <v>84</v>
      </c>
      <c r="AY155" s="120" t="s">
        <v>130</v>
      </c>
      <c r="BK155" s="128">
        <f>SUM(BK156:BK159)</f>
        <v>0</v>
      </c>
    </row>
    <row r="156" spans="2:65" s="1" customFormat="1" ht="24.2" customHeight="1">
      <c r="B156" s="31"/>
      <c r="C156" s="131" t="s">
        <v>188</v>
      </c>
      <c r="D156" s="131" t="s">
        <v>132</v>
      </c>
      <c r="E156" s="132" t="s">
        <v>210</v>
      </c>
      <c r="F156" s="133" t="s">
        <v>211</v>
      </c>
      <c r="G156" s="134" t="s">
        <v>135</v>
      </c>
      <c r="H156" s="135">
        <v>210.04499999999999</v>
      </c>
      <c r="I156" s="136"/>
      <c r="J156" s="137">
        <f>ROUND(I156*H156,2)</f>
        <v>0</v>
      </c>
      <c r="K156" s="133" t="s">
        <v>1</v>
      </c>
      <c r="L156" s="31"/>
      <c r="M156" s="138" t="s">
        <v>1</v>
      </c>
      <c r="N156" s="139" t="s">
        <v>41</v>
      </c>
      <c r="P156" s="140">
        <f>O156*H156</f>
        <v>0</v>
      </c>
      <c r="Q156" s="140">
        <v>0</v>
      </c>
      <c r="R156" s="140">
        <f>Q156*H156</f>
        <v>0</v>
      </c>
      <c r="S156" s="140">
        <v>0</v>
      </c>
      <c r="T156" s="141">
        <f>S156*H156</f>
        <v>0</v>
      </c>
      <c r="AR156" s="142" t="s">
        <v>137</v>
      </c>
      <c r="AT156" s="142" t="s">
        <v>132</v>
      </c>
      <c r="AU156" s="142" t="s">
        <v>86</v>
      </c>
      <c r="AY156" s="16" t="s">
        <v>130</v>
      </c>
      <c r="BE156" s="143">
        <f>IF(N156="základní",J156,0)</f>
        <v>0</v>
      </c>
      <c r="BF156" s="143">
        <f>IF(N156="snížená",J156,0)</f>
        <v>0</v>
      </c>
      <c r="BG156" s="143">
        <f>IF(N156="zákl. přenesená",J156,0)</f>
        <v>0</v>
      </c>
      <c r="BH156" s="143">
        <f>IF(N156="sníž. přenesená",J156,0)</f>
        <v>0</v>
      </c>
      <c r="BI156" s="143">
        <f>IF(N156="nulová",J156,0)</f>
        <v>0</v>
      </c>
      <c r="BJ156" s="16" t="s">
        <v>84</v>
      </c>
      <c r="BK156" s="143">
        <f>ROUND(I156*H156,2)</f>
        <v>0</v>
      </c>
      <c r="BL156" s="16" t="s">
        <v>137</v>
      </c>
      <c r="BM156" s="142" t="s">
        <v>514</v>
      </c>
    </row>
    <row r="157" spans="2:65" s="13" customFormat="1" ht="11.25">
      <c r="B157" s="151"/>
      <c r="D157" s="145" t="s">
        <v>150</v>
      </c>
      <c r="E157" s="152" t="s">
        <v>1</v>
      </c>
      <c r="F157" s="153" t="s">
        <v>515</v>
      </c>
      <c r="H157" s="154">
        <v>210.04499999999999</v>
      </c>
      <c r="I157" s="155"/>
      <c r="L157" s="151"/>
      <c r="M157" s="156"/>
      <c r="T157" s="157"/>
      <c r="AT157" s="152" t="s">
        <v>150</v>
      </c>
      <c r="AU157" s="152" t="s">
        <v>86</v>
      </c>
      <c r="AV157" s="13" t="s">
        <v>86</v>
      </c>
      <c r="AW157" s="13" t="s">
        <v>32</v>
      </c>
      <c r="AX157" s="13" t="s">
        <v>76</v>
      </c>
      <c r="AY157" s="152" t="s">
        <v>130</v>
      </c>
    </row>
    <row r="158" spans="2:65" s="14" customFormat="1" ht="11.25">
      <c r="B158" s="158"/>
      <c r="D158" s="145" t="s">
        <v>150</v>
      </c>
      <c r="E158" s="159" t="s">
        <v>1</v>
      </c>
      <c r="F158" s="160" t="s">
        <v>155</v>
      </c>
      <c r="H158" s="161">
        <v>210.04499999999999</v>
      </c>
      <c r="I158" s="162"/>
      <c r="L158" s="158"/>
      <c r="M158" s="163"/>
      <c r="T158" s="164"/>
      <c r="AT158" s="159" t="s">
        <v>150</v>
      </c>
      <c r="AU158" s="159" t="s">
        <v>86</v>
      </c>
      <c r="AV158" s="14" t="s">
        <v>137</v>
      </c>
      <c r="AW158" s="14" t="s">
        <v>32</v>
      </c>
      <c r="AX158" s="14" t="s">
        <v>84</v>
      </c>
      <c r="AY158" s="159" t="s">
        <v>130</v>
      </c>
    </row>
    <row r="159" spans="2:65" s="1" customFormat="1" ht="24.2" customHeight="1">
      <c r="B159" s="31"/>
      <c r="C159" s="131" t="s">
        <v>195</v>
      </c>
      <c r="D159" s="131" t="s">
        <v>132</v>
      </c>
      <c r="E159" s="132" t="s">
        <v>215</v>
      </c>
      <c r="F159" s="133" t="s">
        <v>216</v>
      </c>
      <c r="G159" s="134" t="s">
        <v>135</v>
      </c>
      <c r="H159" s="135">
        <v>1.64</v>
      </c>
      <c r="I159" s="136"/>
      <c r="J159" s="137">
        <f>ROUND(I159*H159,2)</f>
        <v>0</v>
      </c>
      <c r="K159" s="133" t="s">
        <v>1</v>
      </c>
      <c r="L159" s="31"/>
      <c r="M159" s="138" t="s">
        <v>1</v>
      </c>
      <c r="N159" s="139" t="s">
        <v>41</v>
      </c>
      <c r="P159" s="140">
        <f>O159*H159</f>
        <v>0</v>
      </c>
      <c r="Q159" s="140">
        <v>0</v>
      </c>
      <c r="R159" s="140">
        <f>Q159*H159</f>
        <v>0</v>
      </c>
      <c r="S159" s="140">
        <v>0</v>
      </c>
      <c r="T159" s="141">
        <f>S159*H159</f>
        <v>0</v>
      </c>
      <c r="AR159" s="142" t="s">
        <v>137</v>
      </c>
      <c r="AT159" s="142" t="s">
        <v>132</v>
      </c>
      <c r="AU159" s="142" t="s">
        <v>86</v>
      </c>
      <c r="AY159" s="16" t="s">
        <v>130</v>
      </c>
      <c r="BE159" s="143">
        <f>IF(N159="základní",J159,0)</f>
        <v>0</v>
      </c>
      <c r="BF159" s="143">
        <f>IF(N159="snížená",J159,0)</f>
        <v>0</v>
      </c>
      <c r="BG159" s="143">
        <f>IF(N159="zákl. přenesená",J159,0)</f>
        <v>0</v>
      </c>
      <c r="BH159" s="143">
        <f>IF(N159="sníž. přenesená",J159,0)</f>
        <v>0</v>
      </c>
      <c r="BI159" s="143">
        <f>IF(N159="nulová",J159,0)</f>
        <v>0</v>
      </c>
      <c r="BJ159" s="16" t="s">
        <v>84</v>
      </c>
      <c r="BK159" s="143">
        <f>ROUND(I159*H159,2)</f>
        <v>0</v>
      </c>
      <c r="BL159" s="16" t="s">
        <v>137</v>
      </c>
      <c r="BM159" s="142" t="s">
        <v>516</v>
      </c>
    </row>
    <row r="160" spans="2:65" s="11" customFormat="1" ht="22.9" customHeight="1">
      <c r="B160" s="119"/>
      <c r="D160" s="120" t="s">
        <v>75</v>
      </c>
      <c r="E160" s="129" t="s">
        <v>156</v>
      </c>
      <c r="F160" s="129" t="s">
        <v>219</v>
      </c>
      <c r="I160" s="122"/>
      <c r="J160" s="130">
        <f>BK160</f>
        <v>0</v>
      </c>
      <c r="L160" s="119"/>
      <c r="M160" s="124"/>
      <c r="P160" s="125">
        <f>SUM(P161:P188)</f>
        <v>0</v>
      </c>
      <c r="R160" s="125">
        <f>SUM(R161:R188)</f>
        <v>55.925676600000003</v>
      </c>
      <c r="T160" s="126">
        <f>SUM(T161:T188)</f>
        <v>0</v>
      </c>
      <c r="AR160" s="120" t="s">
        <v>84</v>
      </c>
      <c r="AT160" s="127" t="s">
        <v>75</v>
      </c>
      <c r="AU160" s="127" t="s">
        <v>84</v>
      </c>
      <c r="AY160" s="120" t="s">
        <v>130</v>
      </c>
      <c r="BK160" s="128">
        <f>SUM(BK161:BK188)</f>
        <v>0</v>
      </c>
    </row>
    <row r="161" spans="2:65" s="1" customFormat="1" ht="24.2" customHeight="1">
      <c r="B161" s="31"/>
      <c r="C161" s="131" t="s">
        <v>199</v>
      </c>
      <c r="D161" s="131" t="s">
        <v>132</v>
      </c>
      <c r="E161" s="132" t="s">
        <v>517</v>
      </c>
      <c r="F161" s="133" t="s">
        <v>518</v>
      </c>
      <c r="G161" s="134" t="s">
        <v>135</v>
      </c>
      <c r="H161" s="135">
        <v>13.5</v>
      </c>
      <c r="I161" s="136"/>
      <c r="J161" s="137">
        <f>ROUND(I161*H161,2)</f>
        <v>0</v>
      </c>
      <c r="K161" s="133" t="s">
        <v>136</v>
      </c>
      <c r="L161" s="31"/>
      <c r="M161" s="138" t="s">
        <v>1</v>
      </c>
      <c r="N161" s="139" t="s">
        <v>41</v>
      </c>
      <c r="P161" s="140">
        <f>O161*H161</f>
        <v>0</v>
      </c>
      <c r="Q161" s="140">
        <v>0</v>
      </c>
      <c r="R161" s="140">
        <f>Q161*H161</f>
        <v>0</v>
      </c>
      <c r="S161" s="140">
        <v>0</v>
      </c>
      <c r="T161" s="141">
        <f>S161*H161</f>
        <v>0</v>
      </c>
      <c r="AR161" s="142" t="s">
        <v>137</v>
      </c>
      <c r="AT161" s="142" t="s">
        <v>132</v>
      </c>
      <c r="AU161" s="142" t="s">
        <v>86</v>
      </c>
      <c r="AY161" s="16" t="s">
        <v>130</v>
      </c>
      <c r="BE161" s="143">
        <f>IF(N161="základní",J161,0)</f>
        <v>0</v>
      </c>
      <c r="BF161" s="143">
        <f>IF(N161="snížená",J161,0)</f>
        <v>0</v>
      </c>
      <c r="BG161" s="143">
        <f>IF(N161="zákl. přenesená",J161,0)</f>
        <v>0</v>
      </c>
      <c r="BH161" s="143">
        <f>IF(N161="sníž. přenesená",J161,0)</f>
        <v>0</v>
      </c>
      <c r="BI161" s="143">
        <f>IF(N161="nulová",J161,0)</f>
        <v>0</v>
      </c>
      <c r="BJ161" s="16" t="s">
        <v>84</v>
      </c>
      <c r="BK161" s="143">
        <f>ROUND(I161*H161,2)</f>
        <v>0</v>
      </c>
      <c r="BL161" s="16" t="s">
        <v>137</v>
      </c>
      <c r="BM161" s="142" t="s">
        <v>519</v>
      </c>
    </row>
    <row r="162" spans="2:65" s="1" customFormat="1" ht="24.2" customHeight="1">
      <c r="B162" s="31"/>
      <c r="C162" s="131" t="s">
        <v>8</v>
      </c>
      <c r="D162" s="131" t="s">
        <v>132</v>
      </c>
      <c r="E162" s="132" t="s">
        <v>221</v>
      </c>
      <c r="F162" s="133" t="s">
        <v>222</v>
      </c>
      <c r="G162" s="134" t="s">
        <v>135</v>
      </c>
      <c r="H162" s="135">
        <v>253.88300000000001</v>
      </c>
      <c r="I162" s="136"/>
      <c r="J162" s="137">
        <f>ROUND(I162*H162,2)</f>
        <v>0</v>
      </c>
      <c r="K162" s="133" t="s">
        <v>136</v>
      </c>
      <c r="L162" s="31"/>
      <c r="M162" s="138" t="s">
        <v>1</v>
      </c>
      <c r="N162" s="139" t="s">
        <v>41</v>
      </c>
      <c r="P162" s="140">
        <f>O162*H162</f>
        <v>0</v>
      </c>
      <c r="Q162" s="140">
        <v>0</v>
      </c>
      <c r="R162" s="140">
        <f>Q162*H162</f>
        <v>0</v>
      </c>
      <c r="S162" s="140">
        <v>0</v>
      </c>
      <c r="T162" s="141">
        <f>S162*H162</f>
        <v>0</v>
      </c>
      <c r="AR162" s="142" t="s">
        <v>137</v>
      </c>
      <c r="AT162" s="142" t="s">
        <v>132</v>
      </c>
      <c r="AU162" s="142" t="s">
        <v>86</v>
      </c>
      <c r="AY162" s="16" t="s">
        <v>130</v>
      </c>
      <c r="BE162" s="143">
        <f>IF(N162="základní",J162,0)</f>
        <v>0</v>
      </c>
      <c r="BF162" s="143">
        <f>IF(N162="snížená",J162,0)</f>
        <v>0</v>
      </c>
      <c r="BG162" s="143">
        <f>IF(N162="zákl. přenesená",J162,0)</f>
        <v>0</v>
      </c>
      <c r="BH162" s="143">
        <f>IF(N162="sníž. přenesená",J162,0)</f>
        <v>0</v>
      </c>
      <c r="BI162" s="143">
        <f>IF(N162="nulová",J162,0)</f>
        <v>0</v>
      </c>
      <c r="BJ162" s="16" t="s">
        <v>84</v>
      </c>
      <c r="BK162" s="143">
        <f>ROUND(I162*H162,2)</f>
        <v>0</v>
      </c>
      <c r="BL162" s="16" t="s">
        <v>137</v>
      </c>
      <c r="BM162" s="142" t="s">
        <v>520</v>
      </c>
    </row>
    <row r="163" spans="2:65" s="13" customFormat="1" ht="11.25">
      <c r="B163" s="151"/>
      <c r="D163" s="145" t="s">
        <v>150</v>
      </c>
      <c r="E163" s="152" t="s">
        <v>1</v>
      </c>
      <c r="F163" s="153" t="s">
        <v>521</v>
      </c>
      <c r="H163" s="154">
        <v>252.21</v>
      </c>
      <c r="I163" s="155"/>
      <c r="L163" s="151"/>
      <c r="M163" s="156"/>
      <c r="T163" s="157"/>
      <c r="AT163" s="152" t="s">
        <v>150</v>
      </c>
      <c r="AU163" s="152" t="s">
        <v>86</v>
      </c>
      <c r="AV163" s="13" t="s">
        <v>86</v>
      </c>
      <c r="AW163" s="13" t="s">
        <v>32</v>
      </c>
      <c r="AX163" s="13" t="s">
        <v>76</v>
      </c>
      <c r="AY163" s="152" t="s">
        <v>130</v>
      </c>
    </row>
    <row r="164" spans="2:65" s="13" customFormat="1" ht="11.25">
      <c r="B164" s="151"/>
      <c r="D164" s="145" t="s">
        <v>150</v>
      </c>
      <c r="E164" s="152" t="s">
        <v>1</v>
      </c>
      <c r="F164" s="153" t="s">
        <v>522</v>
      </c>
      <c r="H164" s="154">
        <v>1.673</v>
      </c>
      <c r="I164" s="155"/>
      <c r="L164" s="151"/>
      <c r="M164" s="156"/>
      <c r="T164" s="157"/>
      <c r="AT164" s="152" t="s">
        <v>150</v>
      </c>
      <c r="AU164" s="152" t="s">
        <v>86</v>
      </c>
      <c r="AV164" s="13" t="s">
        <v>86</v>
      </c>
      <c r="AW164" s="13" t="s">
        <v>32</v>
      </c>
      <c r="AX164" s="13" t="s">
        <v>76</v>
      </c>
      <c r="AY164" s="152" t="s">
        <v>130</v>
      </c>
    </row>
    <row r="165" spans="2:65" s="14" customFormat="1" ht="11.25">
      <c r="B165" s="158"/>
      <c r="D165" s="145" t="s">
        <v>150</v>
      </c>
      <c r="E165" s="159" t="s">
        <v>1</v>
      </c>
      <c r="F165" s="160" t="s">
        <v>155</v>
      </c>
      <c r="H165" s="161">
        <v>253.88300000000001</v>
      </c>
      <c r="I165" s="162"/>
      <c r="L165" s="158"/>
      <c r="M165" s="163"/>
      <c r="T165" s="164"/>
      <c r="AT165" s="159" t="s">
        <v>150</v>
      </c>
      <c r="AU165" s="159" t="s">
        <v>86</v>
      </c>
      <c r="AV165" s="14" t="s">
        <v>137</v>
      </c>
      <c r="AW165" s="14" t="s">
        <v>32</v>
      </c>
      <c r="AX165" s="14" t="s">
        <v>84</v>
      </c>
      <c r="AY165" s="159" t="s">
        <v>130</v>
      </c>
    </row>
    <row r="166" spans="2:65" s="1" customFormat="1" ht="21.75" customHeight="1">
      <c r="B166" s="31"/>
      <c r="C166" s="131" t="s">
        <v>209</v>
      </c>
      <c r="D166" s="131" t="s">
        <v>132</v>
      </c>
      <c r="E166" s="132" t="s">
        <v>228</v>
      </c>
      <c r="F166" s="133" t="s">
        <v>229</v>
      </c>
      <c r="G166" s="134" t="s">
        <v>135</v>
      </c>
      <c r="H166" s="135">
        <v>74.382000000000005</v>
      </c>
      <c r="I166" s="136"/>
      <c r="J166" s="137">
        <f>ROUND(I166*H166,2)</f>
        <v>0</v>
      </c>
      <c r="K166" s="133" t="s">
        <v>136</v>
      </c>
      <c r="L166" s="31"/>
      <c r="M166" s="138" t="s">
        <v>1</v>
      </c>
      <c r="N166" s="139" t="s">
        <v>41</v>
      </c>
      <c r="P166" s="140">
        <f>O166*H166</f>
        <v>0</v>
      </c>
      <c r="Q166" s="140">
        <v>0</v>
      </c>
      <c r="R166" s="140">
        <f>Q166*H166</f>
        <v>0</v>
      </c>
      <c r="S166" s="140">
        <v>0</v>
      </c>
      <c r="T166" s="141">
        <f>S166*H166</f>
        <v>0</v>
      </c>
      <c r="AR166" s="142" t="s">
        <v>137</v>
      </c>
      <c r="AT166" s="142" t="s">
        <v>132</v>
      </c>
      <c r="AU166" s="142" t="s">
        <v>86</v>
      </c>
      <c r="AY166" s="16" t="s">
        <v>130</v>
      </c>
      <c r="BE166" s="143">
        <f>IF(N166="základní",J166,0)</f>
        <v>0</v>
      </c>
      <c r="BF166" s="143">
        <f>IF(N166="snížená",J166,0)</f>
        <v>0</v>
      </c>
      <c r="BG166" s="143">
        <f>IF(N166="zákl. přenesená",J166,0)</f>
        <v>0</v>
      </c>
      <c r="BH166" s="143">
        <f>IF(N166="sníž. přenesená",J166,0)</f>
        <v>0</v>
      </c>
      <c r="BI166" s="143">
        <f>IF(N166="nulová",J166,0)</f>
        <v>0</v>
      </c>
      <c r="BJ166" s="16" t="s">
        <v>84</v>
      </c>
      <c r="BK166" s="143">
        <f>ROUND(I166*H166,2)</f>
        <v>0</v>
      </c>
      <c r="BL166" s="16" t="s">
        <v>137</v>
      </c>
      <c r="BM166" s="142" t="s">
        <v>523</v>
      </c>
    </row>
    <row r="167" spans="2:65" s="12" customFormat="1" ht="11.25">
      <c r="B167" s="144"/>
      <c r="D167" s="145" t="s">
        <v>150</v>
      </c>
      <c r="E167" s="146" t="s">
        <v>1</v>
      </c>
      <c r="F167" s="147" t="s">
        <v>231</v>
      </c>
      <c r="H167" s="146" t="s">
        <v>1</v>
      </c>
      <c r="I167" s="148"/>
      <c r="L167" s="144"/>
      <c r="M167" s="149"/>
      <c r="T167" s="150"/>
      <c r="AT167" s="146" t="s">
        <v>150</v>
      </c>
      <c r="AU167" s="146" t="s">
        <v>86</v>
      </c>
      <c r="AV167" s="12" t="s">
        <v>84</v>
      </c>
      <c r="AW167" s="12" t="s">
        <v>32</v>
      </c>
      <c r="AX167" s="12" t="s">
        <v>76</v>
      </c>
      <c r="AY167" s="146" t="s">
        <v>130</v>
      </c>
    </row>
    <row r="168" spans="2:65" s="13" customFormat="1" ht="11.25">
      <c r="B168" s="151"/>
      <c r="D168" s="145" t="s">
        <v>150</v>
      </c>
      <c r="E168" s="152" t="s">
        <v>1</v>
      </c>
      <c r="F168" s="153" t="s">
        <v>524</v>
      </c>
      <c r="H168" s="154">
        <v>74.382000000000005</v>
      </c>
      <c r="I168" s="155"/>
      <c r="L168" s="151"/>
      <c r="M168" s="156"/>
      <c r="T168" s="157"/>
      <c r="AT168" s="152" t="s">
        <v>150</v>
      </c>
      <c r="AU168" s="152" t="s">
        <v>86</v>
      </c>
      <c r="AV168" s="13" t="s">
        <v>86</v>
      </c>
      <c r="AW168" s="13" t="s">
        <v>32</v>
      </c>
      <c r="AX168" s="13" t="s">
        <v>76</v>
      </c>
      <c r="AY168" s="152" t="s">
        <v>130</v>
      </c>
    </row>
    <row r="169" spans="2:65" s="14" customFormat="1" ht="11.25">
      <c r="B169" s="158"/>
      <c r="D169" s="145" t="s">
        <v>150</v>
      </c>
      <c r="E169" s="159" t="s">
        <v>1</v>
      </c>
      <c r="F169" s="160" t="s">
        <v>155</v>
      </c>
      <c r="H169" s="161">
        <v>74.382000000000005</v>
      </c>
      <c r="I169" s="162"/>
      <c r="L169" s="158"/>
      <c r="M169" s="163"/>
      <c r="T169" s="164"/>
      <c r="AT169" s="159" t="s">
        <v>150</v>
      </c>
      <c r="AU169" s="159" t="s">
        <v>86</v>
      </c>
      <c r="AV169" s="14" t="s">
        <v>137</v>
      </c>
      <c r="AW169" s="14" t="s">
        <v>32</v>
      </c>
      <c r="AX169" s="14" t="s">
        <v>84</v>
      </c>
      <c r="AY169" s="159" t="s">
        <v>130</v>
      </c>
    </row>
    <row r="170" spans="2:65" s="1" customFormat="1" ht="24.2" customHeight="1">
      <c r="B170" s="31"/>
      <c r="C170" s="131" t="s">
        <v>214</v>
      </c>
      <c r="D170" s="131" t="s">
        <v>132</v>
      </c>
      <c r="E170" s="132" t="s">
        <v>234</v>
      </c>
      <c r="F170" s="133" t="s">
        <v>235</v>
      </c>
      <c r="G170" s="134" t="s">
        <v>135</v>
      </c>
      <c r="H170" s="135">
        <v>1.64</v>
      </c>
      <c r="I170" s="136"/>
      <c r="J170" s="137">
        <f>ROUND(I170*H170,2)</f>
        <v>0</v>
      </c>
      <c r="K170" s="133" t="s">
        <v>136</v>
      </c>
      <c r="L170" s="31"/>
      <c r="M170" s="138" t="s">
        <v>1</v>
      </c>
      <c r="N170" s="139" t="s">
        <v>41</v>
      </c>
      <c r="P170" s="140">
        <f>O170*H170</f>
        <v>0</v>
      </c>
      <c r="Q170" s="140">
        <v>8.9219999999999994E-2</v>
      </c>
      <c r="R170" s="140">
        <f>Q170*H170</f>
        <v>0.14632079999999997</v>
      </c>
      <c r="S170" s="140">
        <v>0</v>
      </c>
      <c r="T170" s="141">
        <f>S170*H170</f>
        <v>0</v>
      </c>
      <c r="AR170" s="142" t="s">
        <v>137</v>
      </c>
      <c r="AT170" s="142" t="s">
        <v>132</v>
      </c>
      <c r="AU170" s="142" t="s">
        <v>86</v>
      </c>
      <c r="AY170" s="16" t="s">
        <v>130</v>
      </c>
      <c r="BE170" s="143">
        <f>IF(N170="základní",J170,0)</f>
        <v>0</v>
      </c>
      <c r="BF170" s="143">
        <f>IF(N170="snížená",J170,0)</f>
        <v>0</v>
      </c>
      <c r="BG170" s="143">
        <f>IF(N170="zákl. přenesená",J170,0)</f>
        <v>0</v>
      </c>
      <c r="BH170" s="143">
        <f>IF(N170="sníž. přenesená",J170,0)</f>
        <v>0</v>
      </c>
      <c r="BI170" s="143">
        <f>IF(N170="nulová",J170,0)</f>
        <v>0</v>
      </c>
      <c r="BJ170" s="16" t="s">
        <v>84</v>
      </c>
      <c r="BK170" s="143">
        <f>ROUND(I170*H170,2)</f>
        <v>0</v>
      </c>
      <c r="BL170" s="16" t="s">
        <v>137</v>
      </c>
      <c r="BM170" s="142" t="s">
        <v>525</v>
      </c>
    </row>
    <row r="171" spans="2:65" s="1" customFormat="1" ht="16.5" customHeight="1">
      <c r="B171" s="31"/>
      <c r="C171" s="165" t="s">
        <v>220</v>
      </c>
      <c r="D171" s="165" t="s">
        <v>189</v>
      </c>
      <c r="E171" s="166" t="s">
        <v>237</v>
      </c>
      <c r="F171" s="167" t="s">
        <v>238</v>
      </c>
      <c r="G171" s="168" t="s">
        <v>135</v>
      </c>
      <c r="H171" s="169">
        <v>1.673</v>
      </c>
      <c r="I171" s="170"/>
      <c r="J171" s="171">
        <f>ROUND(I171*H171,2)</f>
        <v>0</v>
      </c>
      <c r="K171" s="167" t="s">
        <v>136</v>
      </c>
      <c r="L171" s="172"/>
      <c r="M171" s="173" t="s">
        <v>1</v>
      </c>
      <c r="N171" s="174" t="s">
        <v>41</v>
      </c>
      <c r="P171" s="140">
        <f>O171*H171</f>
        <v>0</v>
      </c>
      <c r="Q171" s="140">
        <v>0.113</v>
      </c>
      <c r="R171" s="140">
        <f>Q171*H171</f>
        <v>0.18904900000000002</v>
      </c>
      <c r="S171" s="140">
        <v>0</v>
      </c>
      <c r="T171" s="141">
        <f>S171*H171</f>
        <v>0</v>
      </c>
      <c r="AR171" s="142" t="s">
        <v>171</v>
      </c>
      <c r="AT171" s="142" t="s">
        <v>189</v>
      </c>
      <c r="AU171" s="142" t="s">
        <v>86</v>
      </c>
      <c r="AY171" s="16" t="s">
        <v>130</v>
      </c>
      <c r="BE171" s="143">
        <f>IF(N171="základní",J171,0)</f>
        <v>0</v>
      </c>
      <c r="BF171" s="143">
        <f>IF(N171="snížená",J171,0)</f>
        <v>0</v>
      </c>
      <c r="BG171" s="143">
        <f>IF(N171="zákl. přenesená",J171,0)</f>
        <v>0</v>
      </c>
      <c r="BH171" s="143">
        <f>IF(N171="sníž. přenesená",J171,0)</f>
        <v>0</v>
      </c>
      <c r="BI171" s="143">
        <f>IF(N171="nulová",J171,0)</f>
        <v>0</v>
      </c>
      <c r="BJ171" s="16" t="s">
        <v>84</v>
      </c>
      <c r="BK171" s="143">
        <f>ROUND(I171*H171,2)</f>
        <v>0</v>
      </c>
      <c r="BL171" s="16" t="s">
        <v>137</v>
      </c>
      <c r="BM171" s="142" t="s">
        <v>526</v>
      </c>
    </row>
    <row r="172" spans="2:65" s="13" customFormat="1" ht="11.25">
      <c r="B172" s="151"/>
      <c r="D172" s="145" t="s">
        <v>150</v>
      </c>
      <c r="F172" s="153" t="s">
        <v>527</v>
      </c>
      <c r="H172" s="154">
        <v>1.673</v>
      </c>
      <c r="I172" s="155"/>
      <c r="L172" s="151"/>
      <c r="M172" s="156"/>
      <c r="T172" s="157"/>
      <c r="AT172" s="152" t="s">
        <v>150</v>
      </c>
      <c r="AU172" s="152" t="s">
        <v>86</v>
      </c>
      <c r="AV172" s="13" t="s">
        <v>86</v>
      </c>
      <c r="AW172" s="13" t="s">
        <v>4</v>
      </c>
      <c r="AX172" s="13" t="s">
        <v>84</v>
      </c>
      <c r="AY172" s="152" t="s">
        <v>130</v>
      </c>
    </row>
    <row r="173" spans="2:65" s="1" customFormat="1" ht="33" customHeight="1">
      <c r="B173" s="31"/>
      <c r="C173" s="131" t="s">
        <v>227</v>
      </c>
      <c r="D173" s="131" t="s">
        <v>132</v>
      </c>
      <c r="E173" s="132" t="s">
        <v>528</v>
      </c>
      <c r="F173" s="133" t="s">
        <v>529</v>
      </c>
      <c r="G173" s="134" t="s">
        <v>135</v>
      </c>
      <c r="H173" s="135">
        <v>120.1</v>
      </c>
      <c r="I173" s="136"/>
      <c r="J173" s="137">
        <f>ROUND(I173*H173,2)</f>
        <v>0</v>
      </c>
      <c r="K173" s="133" t="s">
        <v>136</v>
      </c>
      <c r="L173" s="31"/>
      <c r="M173" s="138" t="s">
        <v>1</v>
      </c>
      <c r="N173" s="139" t="s">
        <v>41</v>
      </c>
      <c r="P173" s="140">
        <f>O173*H173</f>
        <v>0</v>
      </c>
      <c r="Q173" s="140">
        <v>0.11162</v>
      </c>
      <c r="R173" s="140">
        <f>Q173*H173</f>
        <v>13.405562</v>
      </c>
      <c r="S173" s="140">
        <v>0</v>
      </c>
      <c r="T173" s="141">
        <f>S173*H173</f>
        <v>0</v>
      </c>
      <c r="AR173" s="142" t="s">
        <v>137</v>
      </c>
      <c r="AT173" s="142" t="s">
        <v>132</v>
      </c>
      <c r="AU173" s="142" t="s">
        <v>86</v>
      </c>
      <c r="AY173" s="16" t="s">
        <v>130</v>
      </c>
      <c r="BE173" s="143">
        <f>IF(N173="základní",J173,0)</f>
        <v>0</v>
      </c>
      <c r="BF173" s="143">
        <f>IF(N173="snížená",J173,0)</f>
        <v>0</v>
      </c>
      <c r="BG173" s="143">
        <f>IF(N173="zákl. přenesená",J173,0)</f>
        <v>0</v>
      </c>
      <c r="BH173" s="143">
        <f>IF(N173="sníž. přenesená",J173,0)</f>
        <v>0</v>
      </c>
      <c r="BI173" s="143">
        <f>IF(N173="nulová",J173,0)</f>
        <v>0</v>
      </c>
      <c r="BJ173" s="16" t="s">
        <v>84</v>
      </c>
      <c r="BK173" s="143">
        <f>ROUND(I173*H173,2)</f>
        <v>0</v>
      </c>
      <c r="BL173" s="16" t="s">
        <v>137</v>
      </c>
      <c r="BM173" s="142" t="s">
        <v>530</v>
      </c>
    </row>
    <row r="174" spans="2:65" s="13" customFormat="1" ht="11.25">
      <c r="B174" s="151"/>
      <c r="D174" s="145" t="s">
        <v>150</v>
      </c>
      <c r="E174" s="152" t="s">
        <v>1</v>
      </c>
      <c r="F174" s="153" t="s">
        <v>531</v>
      </c>
      <c r="H174" s="154">
        <v>120.1</v>
      </c>
      <c r="I174" s="155"/>
      <c r="L174" s="151"/>
      <c r="M174" s="156"/>
      <c r="T174" s="157"/>
      <c r="AT174" s="152" t="s">
        <v>150</v>
      </c>
      <c r="AU174" s="152" t="s">
        <v>86</v>
      </c>
      <c r="AV174" s="13" t="s">
        <v>86</v>
      </c>
      <c r="AW174" s="13" t="s">
        <v>32</v>
      </c>
      <c r="AX174" s="13" t="s">
        <v>76</v>
      </c>
      <c r="AY174" s="152" t="s">
        <v>130</v>
      </c>
    </row>
    <row r="175" spans="2:65" s="14" customFormat="1" ht="11.25">
      <c r="B175" s="158"/>
      <c r="D175" s="145" t="s">
        <v>150</v>
      </c>
      <c r="E175" s="159" t="s">
        <v>1</v>
      </c>
      <c r="F175" s="160" t="s">
        <v>155</v>
      </c>
      <c r="H175" s="161">
        <v>120.1</v>
      </c>
      <c r="I175" s="162"/>
      <c r="L175" s="158"/>
      <c r="M175" s="163"/>
      <c r="T175" s="164"/>
      <c r="AT175" s="159" t="s">
        <v>150</v>
      </c>
      <c r="AU175" s="159" t="s">
        <v>86</v>
      </c>
      <c r="AV175" s="14" t="s">
        <v>137</v>
      </c>
      <c r="AW175" s="14" t="s">
        <v>32</v>
      </c>
      <c r="AX175" s="14" t="s">
        <v>84</v>
      </c>
      <c r="AY175" s="159" t="s">
        <v>130</v>
      </c>
    </row>
    <row r="176" spans="2:65" s="1" customFormat="1" ht="16.5" customHeight="1">
      <c r="B176" s="31"/>
      <c r="C176" s="165" t="s">
        <v>233</v>
      </c>
      <c r="D176" s="165" t="s">
        <v>189</v>
      </c>
      <c r="E176" s="166" t="s">
        <v>248</v>
      </c>
      <c r="F176" s="167" t="s">
        <v>249</v>
      </c>
      <c r="G176" s="168" t="s">
        <v>135</v>
      </c>
      <c r="H176" s="169">
        <v>122.502</v>
      </c>
      <c r="I176" s="170"/>
      <c r="J176" s="171">
        <f>ROUND(I176*H176,2)</f>
        <v>0</v>
      </c>
      <c r="K176" s="167" t="s">
        <v>136</v>
      </c>
      <c r="L176" s="172"/>
      <c r="M176" s="173" t="s">
        <v>1</v>
      </c>
      <c r="N176" s="174" t="s">
        <v>41</v>
      </c>
      <c r="P176" s="140">
        <f>O176*H176</f>
        <v>0</v>
      </c>
      <c r="Q176" s="140">
        <v>0.17599999999999999</v>
      </c>
      <c r="R176" s="140">
        <f>Q176*H176</f>
        <v>21.560351999999998</v>
      </c>
      <c r="S176" s="140">
        <v>0</v>
      </c>
      <c r="T176" s="141">
        <f>S176*H176</f>
        <v>0</v>
      </c>
      <c r="AR176" s="142" t="s">
        <v>171</v>
      </c>
      <c r="AT176" s="142" t="s">
        <v>189</v>
      </c>
      <c r="AU176" s="142" t="s">
        <v>86</v>
      </c>
      <c r="AY176" s="16" t="s">
        <v>130</v>
      </c>
      <c r="BE176" s="143">
        <f>IF(N176="základní",J176,0)</f>
        <v>0</v>
      </c>
      <c r="BF176" s="143">
        <f>IF(N176="snížená",J176,0)</f>
        <v>0</v>
      </c>
      <c r="BG176" s="143">
        <f>IF(N176="zákl. přenesená",J176,0)</f>
        <v>0</v>
      </c>
      <c r="BH176" s="143">
        <f>IF(N176="sníž. přenesená",J176,0)</f>
        <v>0</v>
      </c>
      <c r="BI176" s="143">
        <f>IF(N176="nulová",J176,0)</f>
        <v>0</v>
      </c>
      <c r="BJ176" s="16" t="s">
        <v>84</v>
      </c>
      <c r="BK176" s="143">
        <f>ROUND(I176*H176,2)</f>
        <v>0</v>
      </c>
      <c r="BL176" s="16" t="s">
        <v>137</v>
      </c>
      <c r="BM176" s="142" t="s">
        <v>532</v>
      </c>
    </row>
    <row r="177" spans="2:65" s="13" customFormat="1" ht="11.25">
      <c r="B177" s="151"/>
      <c r="D177" s="145" t="s">
        <v>150</v>
      </c>
      <c r="E177" s="152" t="s">
        <v>1</v>
      </c>
      <c r="F177" s="153" t="s">
        <v>533</v>
      </c>
      <c r="H177" s="154">
        <v>122.502</v>
      </c>
      <c r="I177" s="155"/>
      <c r="L177" s="151"/>
      <c r="M177" s="156"/>
      <c r="T177" s="157"/>
      <c r="AT177" s="152" t="s">
        <v>150</v>
      </c>
      <c r="AU177" s="152" t="s">
        <v>86</v>
      </c>
      <c r="AV177" s="13" t="s">
        <v>86</v>
      </c>
      <c r="AW177" s="13" t="s">
        <v>32</v>
      </c>
      <c r="AX177" s="13" t="s">
        <v>76</v>
      </c>
      <c r="AY177" s="152" t="s">
        <v>130</v>
      </c>
    </row>
    <row r="178" spans="2:65" s="14" customFormat="1" ht="11.25">
      <c r="B178" s="158"/>
      <c r="D178" s="145" t="s">
        <v>150</v>
      </c>
      <c r="E178" s="159" t="s">
        <v>1</v>
      </c>
      <c r="F178" s="160" t="s">
        <v>155</v>
      </c>
      <c r="H178" s="161">
        <v>122.502</v>
      </c>
      <c r="I178" s="162"/>
      <c r="L178" s="158"/>
      <c r="M178" s="163"/>
      <c r="T178" s="164"/>
      <c r="AT178" s="159" t="s">
        <v>150</v>
      </c>
      <c r="AU178" s="159" t="s">
        <v>86</v>
      </c>
      <c r="AV178" s="14" t="s">
        <v>137</v>
      </c>
      <c r="AW178" s="14" t="s">
        <v>32</v>
      </c>
      <c r="AX178" s="14" t="s">
        <v>84</v>
      </c>
      <c r="AY178" s="159" t="s">
        <v>130</v>
      </c>
    </row>
    <row r="179" spans="2:65" s="1" customFormat="1" ht="24.2" customHeight="1">
      <c r="B179" s="31"/>
      <c r="C179" s="131" t="s">
        <v>7</v>
      </c>
      <c r="D179" s="131" t="s">
        <v>132</v>
      </c>
      <c r="E179" s="132" t="s">
        <v>262</v>
      </c>
      <c r="F179" s="133" t="s">
        <v>263</v>
      </c>
      <c r="G179" s="134" t="s">
        <v>135</v>
      </c>
      <c r="H179" s="135">
        <v>7.64</v>
      </c>
      <c r="I179" s="136"/>
      <c r="J179" s="137">
        <f>ROUND(I179*H179,2)</f>
        <v>0</v>
      </c>
      <c r="K179" s="133" t="s">
        <v>136</v>
      </c>
      <c r="L179" s="31"/>
      <c r="M179" s="138" t="s">
        <v>1</v>
      </c>
      <c r="N179" s="139" t="s">
        <v>41</v>
      </c>
      <c r="P179" s="140">
        <f>O179*H179</f>
        <v>0</v>
      </c>
      <c r="Q179" s="140">
        <v>0.11162</v>
      </c>
      <c r="R179" s="140">
        <f>Q179*H179</f>
        <v>0.85277679999999989</v>
      </c>
      <c r="S179" s="140">
        <v>0</v>
      </c>
      <c r="T179" s="141">
        <f>S179*H179</f>
        <v>0</v>
      </c>
      <c r="AR179" s="142" t="s">
        <v>137</v>
      </c>
      <c r="AT179" s="142" t="s">
        <v>132</v>
      </c>
      <c r="AU179" s="142" t="s">
        <v>86</v>
      </c>
      <c r="AY179" s="16" t="s">
        <v>130</v>
      </c>
      <c r="BE179" s="143">
        <f>IF(N179="základní",J179,0)</f>
        <v>0</v>
      </c>
      <c r="BF179" s="143">
        <f>IF(N179="snížená",J179,0)</f>
        <v>0</v>
      </c>
      <c r="BG179" s="143">
        <f>IF(N179="zákl. přenesená",J179,0)</f>
        <v>0</v>
      </c>
      <c r="BH179" s="143">
        <f>IF(N179="sníž. přenesená",J179,0)</f>
        <v>0</v>
      </c>
      <c r="BI179" s="143">
        <f>IF(N179="nulová",J179,0)</f>
        <v>0</v>
      </c>
      <c r="BJ179" s="16" t="s">
        <v>84</v>
      </c>
      <c r="BK179" s="143">
        <f>ROUND(I179*H179,2)</f>
        <v>0</v>
      </c>
      <c r="BL179" s="16" t="s">
        <v>137</v>
      </c>
      <c r="BM179" s="142" t="s">
        <v>534</v>
      </c>
    </row>
    <row r="180" spans="2:65" s="13" customFormat="1" ht="11.25">
      <c r="B180" s="151"/>
      <c r="D180" s="145" t="s">
        <v>150</v>
      </c>
      <c r="E180" s="152" t="s">
        <v>1</v>
      </c>
      <c r="F180" s="153" t="s">
        <v>535</v>
      </c>
      <c r="H180" s="154">
        <v>7.64</v>
      </c>
      <c r="I180" s="155"/>
      <c r="L180" s="151"/>
      <c r="M180" s="156"/>
      <c r="T180" s="157"/>
      <c r="AT180" s="152" t="s">
        <v>150</v>
      </c>
      <c r="AU180" s="152" t="s">
        <v>86</v>
      </c>
      <c r="AV180" s="13" t="s">
        <v>86</v>
      </c>
      <c r="AW180" s="13" t="s">
        <v>32</v>
      </c>
      <c r="AX180" s="13" t="s">
        <v>76</v>
      </c>
      <c r="AY180" s="152" t="s">
        <v>130</v>
      </c>
    </row>
    <row r="181" spans="2:65" s="14" customFormat="1" ht="11.25">
      <c r="B181" s="158"/>
      <c r="D181" s="145" t="s">
        <v>150</v>
      </c>
      <c r="E181" s="159" t="s">
        <v>1</v>
      </c>
      <c r="F181" s="160" t="s">
        <v>155</v>
      </c>
      <c r="H181" s="161">
        <v>7.64</v>
      </c>
      <c r="I181" s="162"/>
      <c r="L181" s="158"/>
      <c r="M181" s="163"/>
      <c r="T181" s="164"/>
      <c r="AT181" s="159" t="s">
        <v>150</v>
      </c>
      <c r="AU181" s="159" t="s">
        <v>86</v>
      </c>
      <c r="AV181" s="14" t="s">
        <v>137</v>
      </c>
      <c r="AW181" s="14" t="s">
        <v>32</v>
      </c>
      <c r="AX181" s="14" t="s">
        <v>84</v>
      </c>
      <c r="AY181" s="159" t="s">
        <v>130</v>
      </c>
    </row>
    <row r="182" spans="2:65" s="1" customFormat="1" ht="33" customHeight="1">
      <c r="B182" s="31"/>
      <c r="C182" s="131" t="s">
        <v>241</v>
      </c>
      <c r="D182" s="131" t="s">
        <v>132</v>
      </c>
      <c r="E182" s="132" t="s">
        <v>536</v>
      </c>
      <c r="F182" s="133" t="s">
        <v>537</v>
      </c>
      <c r="G182" s="134" t="s">
        <v>135</v>
      </c>
      <c r="H182" s="135">
        <v>63.2</v>
      </c>
      <c r="I182" s="136"/>
      <c r="J182" s="137">
        <f>ROUND(I182*H182,2)</f>
        <v>0</v>
      </c>
      <c r="K182" s="133" t="s">
        <v>136</v>
      </c>
      <c r="L182" s="31"/>
      <c r="M182" s="138" t="s">
        <v>1</v>
      </c>
      <c r="N182" s="139" t="s">
        <v>41</v>
      </c>
      <c r="P182" s="140">
        <f>O182*H182</f>
        <v>0</v>
      </c>
      <c r="Q182" s="140">
        <v>0.11162</v>
      </c>
      <c r="R182" s="140">
        <f>Q182*H182</f>
        <v>7.0543839999999998</v>
      </c>
      <c r="S182" s="140">
        <v>0</v>
      </c>
      <c r="T182" s="141">
        <f>S182*H182</f>
        <v>0</v>
      </c>
      <c r="AR182" s="142" t="s">
        <v>137</v>
      </c>
      <c r="AT182" s="142" t="s">
        <v>132</v>
      </c>
      <c r="AU182" s="142" t="s">
        <v>86</v>
      </c>
      <c r="AY182" s="16" t="s">
        <v>130</v>
      </c>
      <c r="BE182" s="143">
        <f>IF(N182="základní",J182,0)</f>
        <v>0</v>
      </c>
      <c r="BF182" s="143">
        <f>IF(N182="snížená",J182,0)</f>
        <v>0</v>
      </c>
      <c r="BG182" s="143">
        <f>IF(N182="zákl. přenesená",J182,0)</f>
        <v>0</v>
      </c>
      <c r="BH182" s="143">
        <f>IF(N182="sníž. přenesená",J182,0)</f>
        <v>0</v>
      </c>
      <c r="BI182" s="143">
        <f>IF(N182="nulová",J182,0)</f>
        <v>0</v>
      </c>
      <c r="BJ182" s="16" t="s">
        <v>84</v>
      </c>
      <c r="BK182" s="143">
        <f>ROUND(I182*H182,2)</f>
        <v>0</v>
      </c>
      <c r="BL182" s="16" t="s">
        <v>137</v>
      </c>
      <c r="BM182" s="142" t="s">
        <v>538</v>
      </c>
    </row>
    <row r="183" spans="2:65" s="13" customFormat="1" ht="11.25">
      <c r="B183" s="151"/>
      <c r="D183" s="145" t="s">
        <v>150</v>
      </c>
      <c r="E183" s="152" t="s">
        <v>1</v>
      </c>
      <c r="F183" s="153" t="s">
        <v>539</v>
      </c>
      <c r="H183" s="154">
        <v>63.2</v>
      </c>
      <c r="I183" s="155"/>
      <c r="L183" s="151"/>
      <c r="M183" s="156"/>
      <c r="T183" s="157"/>
      <c r="AT183" s="152" t="s">
        <v>150</v>
      </c>
      <c r="AU183" s="152" t="s">
        <v>86</v>
      </c>
      <c r="AV183" s="13" t="s">
        <v>86</v>
      </c>
      <c r="AW183" s="13" t="s">
        <v>32</v>
      </c>
      <c r="AX183" s="13" t="s">
        <v>76</v>
      </c>
      <c r="AY183" s="152" t="s">
        <v>130</v>
      </c>
    </row>
    <row r="184" spans="2:65" s="14" customFormat="1" ht="11.25">
      <c r="B184" s="158"/>
      <c r="D184" s="145" t="s">
        <v>150</v>
      </c>
      <c r="E184" s="159" t="s">
        <v>1</v>
      </c>
      <c r="F184" s="160" t="s">
        <v>155</v>
      </c>
      <c r="H184" s="161">
        <v>63.2</v>
      </c>
      <c r="I184" s="162"/>
      <c r="L184" s="158"/>
      <c r="M184" s="163"/>
      <c r="T184" s="164"/>
      <c r="AT184" s="159" t="s">
        <v>150</v>
      </c>
      <c r="AU184" s="159" t="s">
        <v>86</v>
      </c>
      <c r="AV184" s="14" t="s">
        <v>137</v>
      </c>
      <c r="AW184" s="14" t="s">
        <v>32</v>
      </c>
      <c r="AX184" s="14" t="s">
        <v>84</v>
      </c>
      <c r="AY184" s="159" t="s">
        <v>130</v>
      </c>
    </row>
    <row r="185" spans="2:65" s="1" customFormat="1" ht="16.5" customHeight="1">
      <c r="B185" s="31"/>
      <c r="C185" s="165" t="s">
        <v>247</v>
      </c>
      <c r="D185" s="165" t="s">
        <v>189</v>
      </c>
      <c r="E185" s="166" t="s">
        <v>253</v>
      </c>
      <c r="F185" s="167" t="s">
        <v>254</v>
      </c>
      <c r="G185" s="168" t="s">
        <v>135</v>
      </c>
      <c r="H185" s="169">
        <v>72.257000000000005</v>
      </c>
      <c r="I185" s="170"/>
      <c r="J185" s="171">
        <f>ROUND(I185*H185,2)</f>
        <v>0</v>
      </c>
      <c r="K185" s="167" t="s">
        <v>136</v>
      </c>
      <c r="L185" s="172"/>
      <c r="M185" s="173" t="s">
        <v>1</v>
      </c>
      <c r="N185" s="174" t="s">
        <v>41</v>
      </c>
      <c r="P185" s="140">
        <f>O185*H185</f>
        <v>0</v>
      </c>
      <c r="Q185" s="140">
        <v>0.17599999999999999</v>
      </c>
      <c r="R185" s="140">
        <f>Q185*H185</f>
        <v>12.717232000000001</v>
      </c>
      <c r="S185" s="140">
        <v>0</v>
      </c>
      <c r="T185" s="141">
        <f>S185*H185</f>
        <v>0</v>
      </c>
      <c r="AR185" s="142" t="s">
        <v>171</v>
      </c>
      <c r="AT185" s="142" t="s">
        <v>189</v>
      </c>
      <c r="AU185" s="142" t="s">
        <v>86</v>
      </c>
      <c r="AY185" s="16" t="s">
        <v>130</v>
      </c>
      <c r="BE185" s="143">
        <f>IF(N185="základní",J185,0)</f>
        <v>0</v>
      </c>
      <c r="BF185" s="143">
        <f>IF(N185="snížená",J185,0)</f>
        <v>0</v>
      </c>
      <c r="BG185" s="143">
        <f>IF(N185="zákl. přenesená",J185,0)</f>
        <v>0</v>
      </c>
      <c r="BH185" s="143">
        <f>IF(N185="sníž. přenesená",J185,0)</f>
        <v>0</v>
      </c>
      <c r="BI185" s="143">
        <f>IF(N185="nulová",J185,0)</f>
        <v>0</v>
      </c>
      <c r="BJ185" s="16" t="s">
        <v>84</v>
      </c>
      <c r="BK185" s="143">
        <f>ROUND(I185*H185,2)</f>
        <v>0</v>
      </c>
      <c r="BL185" s="16" t="s">
        <v>137</v>
      </c>
      <c r="BM185" s="142" t="s">
        <v>540</v>
      </c>
    </row>
    <row r="186" spans="2:65" s="13" customFormat="1" ht="11.25">
      <c r="B186" s="151"/>
      <c r="D186" s="145" t="s">
        <v>150</v>
      </c>
      <c r="E186" s="152" t="s">
        <v>1</v>
      </c>
      <c r="F186" s="153" t="s">
        <v>541</v>
      </c>
      <c r="H186" s="154">
        <v>7.7930000000000001</v>
      </c>
      <c r="I186" s="155"/>
      <c r="L186" s="151"/>
      <c r="M186" s="156"/>
      <c r="T186" s="157"/>
      <c r="AT186" s="152" t="s">
        <v>150</v>
      </c>
      <c r="AU186" s="152" t="s">
        <v>86</v>
      </c>
      <c r="AV186" s="13" t="s">
        <v>86</v>
      </c>
      <c r="AW186" s="13" t="s">
        <v>32</v>
      </c>
      <c r="AX186" s="13" t="s">
        <v>76</v>
      </c>
      <c r="AY186" s="152" t="s">
        <v>130</v>
      </c>
    </row>
    <row r="187" spans="2:65" s="13" customFormat="1" ht="11.25">
      <c r="B187" s="151"/>
      <c r="D187" s="145" t="s">
        <v>150</v>
      </c>
      <c r="E187" s="152" t="s">
        <v>1</v>
      </c>
      <c r="F187" s="153" t="s">
        <v>542</v>
      </c>
      <c r="H187" s="154">
        <v>64.463999999999999</v>
      </c>
      <c r="I187" s="155"/>
      <c r="L187" s="151"/>
      <c r="M187" s="156"/>
      <c r="T187" s="157"/>
      <c r="AT187" s="152" t="s">
        <v>150</v>
      </c>
      <c r="AU187" s="152" t="s">
        <v>86</v>
      </c>
      <c r="AV187" s="13" t="s">
        <v>86</v>
      </c>
      <c r="AW187" s="13" t="s">
        <v>32</v>
      </c>
      <c r="AX187" s="13" t="s">
        <v>76</v>
      </c>
      <c r="AY187" s="152" t="s">
        <v>130</v>
      </c>
    </row>
    <row r="188" spans="2:65" s="14" customFormat="1" ht="11.25">
      <c r="B188" s="158"/>
      <c r="D188" s="145" t="s">
        <v>150</v>
      </c>
      <c r="E188" s="159" t="s">
        <v>1</v>
      </c>
      <c r="F188" s="160" t="s">
        <v>155</v>
      </c>
      <c r="H188" s="161">
        <v>72.257000000000005</v>
      </c>
      <c r="I188" s="162"/>
      <c r="L188" s="158"/>
      <c r="M188" s="163"/>
      <c r="T188" s="164"/>
      <c r="AT188" s="159" t="s">
        <v>150</v>
      </c>
      <c r="AU188" s="159" t="s">
        <v>86</v>
      </c>
      <c r="AV188" s="14" t="s">
        <v>137</v>
      </c>
      <c r="AW188" s="14" t="s">
        <v>32</v>
      </c>
      <c r="AX188" s="14" t="s">
        <v>84</v>
      </c>
      <c r="AY188" s="159" t="s">
        <v>130</v>
      </c>
    </row>
    <row r="189" spans="2:65" s="11" customFormat="1" ht="22.9" customHeight="1">
      <c r="B189" s="119"/>
      <c r="D189" s="120" t="s">
        <v>75</v>
      </c>
      <c r="E189" s="129" t="s">
        <v>171</v>
      </c>
      <c r="F189" s="129" t="s">
        <v>269</v>
      </c>
      <c r="I189" s="122"/>
      <c r="J189" s="130">
        <f>BK189</f>
        <v>0</v>
      </c>
      <c r="L189" s="119"/>
      <c r="M189" s="124"/>
      <c r="P189" s="125">
        <f>SUM(P190:P208)</f>
        <v>0</v>
      </c>
      <c r="R189" s="125">
        <f>SUM(R190:R208)</f>
        <v>1.1515472</v>
      </c>
      <c r="T189" s="126">
        <f>SUM(T190:T208)</f>
        <v>0</v>
      </c>
      <c r="AR189" s="120" t="s">
        <v>84</v>
      </c>
      <c r="AT189" s="127" t="s">
        <v>75</v>
      </c>
      <c r="AU189" s="127" t="s">
        <v>84</v>
      </c>
      <c r="AY189" s="120" t="s">
        <v>130</v>
      </c>
      <c r="BK189" s="128">
        <f>SUM(BK190:BK208)</f>
        <v>0</v>
      </c>
    </row>
    <row r="190" spans="2:65" s="1" customFormat="1" ht="21.75" customHeight="1">
      <c r="B190" s="31"/>
      <c r="C190" s="131" t="s">
        <v>252</v>
      </c>
      <c r="D190" s="131" t="s">
        <v>132</v>
      </c>
      <c r="E190" s="132" t="s">
        <v>271</v>
      </c>
      <c r="F190" s="133" t="s">
        <v>272</v>
      </c>
      <c r="G190" s="134" t="s">
        <v>148</v>
      </c>
      <c r="H190" s="135">
        <v>1.76</v>
      </c>
      <c r="I190" s="136"/>
      <c r="J190" s="137">
        <f>ROUND(I190*H190,2)</f>
        <v>0</v>
      </c>
      <c r="K190" s="133" t="s">
        <v>1</v>
      </c>
      <c r="L190" s="31"/>
      <c r="M190" s="138" t="s">
        <v>1</v>
      </c>
      <c r="N190" s="139" t="s">
        <v>41</v>
      </c>
      <c r="P190" s="140">
        <f>O190*H190</f>
        <v>0</v>
      </c>
      <c r="Q190" s="140">
        <v>0</v>
      </c>
      <c r="R190" s="140">
        <f>Q190*H190</f>
        <v>0</v>
      </c>
      <c r="S190" s="140">
        <v>0</v>
      </c>
      <c r="T190" s="141">
        <f>S190*H190</f>
        <v>0</v>
      </c>
      <c r="AR190" s="142" t="s">
        <v>137</v>
      </c>
      <c r="AT190" s="142" t="s">
        <v>132</v>
      </c>
      <c r="AU190" s="142" t="s">
        <v>86</v>
      </c>
      <c r="AY190" s="16" t="s">
        <v>130</v>
      </c>
      <c r="BE190" s="143">
        <f>IF(N190="základní",J190,0)</f>
        <v>0</v>
      </c>
      <c r="BF190" s="143">
        <f>IF(N190="snížená",J190,0)</f>
        <v>0</v>
      </c>
      <c r="BG190" s="143">
        <f>IF(N190="zákl. přenesená",J190,0)</f>
        <v>0</v>
      </c>
      <c r="BH190" s="143">
        <f>IF(N190="sníž. přenesená",J190,0)</f>
        <v>0</v>
      </c>
      <c r="BI190" s="143">
        <f>IF(N190="nulová",J190,0)</f>
        <v>0</v>
      </c>
      <c r="BJ190" s="16" t="s">
        <v>84</v>
      </c>
      <c r="BK190" s="143">
        <f>ROUND(I190*H190,2)</f>
        <v>0</v>
      </c>
      <c r="BL190" s="16" t="s">
        <v>137</v>
      </c>
      <c r="BM190" s="142" t="s">
        <v>543</v>
      </c>
    </row>
    <row r="191" spans="2:65" s="13" customFormat="1" ht="11.25">
      <c r="B191" s="151"/>
      <c r="D191" s="145" t="s">
        <v>150</v>
      </c>
      <c r="E191" s="152" t="s">
        <v>1</v>
      </c>
      <c r="F191" s="153" t="s">
        <v>544</v>
      </c>
      <c r="H191" s="154">
        <v>1.76</v>
      </c>
      <c r="I191" s="155"/>
      <c r="L191" s="151"/>
      <c r="M191" s="156"/>
      <c r="T191" s="157"/>
      <c r="AT191" s="152" t="s">
        <v>150</v>
      </c>
      <c r="AU191" s="152" t="s">
        <v>86</v>
      </c>
      <c r="AV191" s="13" t="s">
        <v>86</v>
      </c>
      <c r="AW191" s="13" t="s">
        <v>32</v>
      </c>
      <c r="AX191" s="13" t="s">
        <v>76</v>
      </c>
      <c r="AY191" s="152" t="s">
        <v>130</v>
      </c>
    </row>
    <row r="192" spans="2:65" s="14" customFormat="1" ht="11.25">
      <c r="B192" s="158"/>
      <c r="D192" s="145" t="s">
        <v>150</v>
      </c>
      <c r="E192" s="159" t="s">
        <v>1</v>
      </c>
      <c r="F192" s="160" t="s">
        <v>155</v>
      </c>
      <c r="H192" s="161">
        <v>1.76</v>
      </c>
      <c r="I192" s="162"/>
      <c r="L192" s="158"/>
      <c r="M192" s="163"/>
      <c r="T192" s="164"/>
      <c r="AT192" s="159" t="s">
        <v>150</v>
      </c>
      <c r="AU192" s="159" t="s">
        <v>86</v>
      </c>
      <c r="AV192" s="14" t="s">
        <v>137</v>
      </c>
      <c r="AW192" s="14" t="s">
        <v>32</v>
      </c>
      <c r="AX192" s="14" t="s">
        <v>84</v>
      </c>
      <c r="AY192" s="159" t="s">
        <v>130</v>
      </c>
    </row>
    <row r="193" spans="2:65" s="1" customFormat="1" ht="33" customHeight="1">
      <c r="B193" s="31"/>
      <c r="C193" s="131" t="s">
        <v>257</v>
      </c>
      <c r="D193" s="131" t="s">
        <v>132</v>
      </c>
      <c r="E193" s="132" t="s">
        <v>276</v>
      </c>
      <c r="F193" s="133" t="s">
        <v>277</v>
      </c>
      <c r="G193" s="134" t="s">
        <v>148</v>
      </c>
      <c r="H193" s="135">
        <v>7.92</v>
      </c>
      <c r="I193" s="136"/>
      <c r="J193" s="137">
        <f>ROUND(I193*H193,2)</f>
        <v>0</v>
      </c>
      <c r="K193" s="133" t="s">
        <v>136</v>
      </c>
      <c r="L193" s="31"/>
      <c r="M193" s="138" t="s">
        <v>1</v>
      </c>
      <c r="N193" s="139" t="s">
        <v>41</v>
      </c>
      <c r="P193" s="140">
        <f>O193*H193</f>
        <v>0</v>
      </c>
      <c r="Q193" s="140">
        <v>5.0889999999999998E-2</v>
      </c>
      <c r="R193" s="140">
        <f>Q193*H193</f>
        <v>0.40304879999999998</v>
      </c>
      <c r="S193" s="140">
        <v>0</v>
      </c>
      <c r="T193" s="141">
        <f>S193*H193</f>
        <v>0</v>
      </c>
      <c r="AR193" s="142" t="s">
        <v>137</v>
      </c>
      <c r="AT193" s="142" t="s">
        <v>132</v>
      </c>
      <c r="AU193" s="142" t="s">
        <v>86</v>
      </c>
      <c r="AY193" s="16" t="s">
        <v>130</v>
      </c>
      <c r="BE193" s="143">
        <f>IF(N193="základní",J193,0)</f>
        <v>0</v>
      </c>
      <c r="BF193" s="143">
        <f>IF(N193="snížená",J193,0)</f>
        <v>0</v>
      </c>
      <c r="BG193" s="143">
        <f>IF(N193="zákl. přenesená",J193,0)</f>
        <v>0</v>
      </c>
      <c r="BH193" s="143">
        <f>IF(N193="sníž. přenesená",J193,0)</f>
        <v>0</v>
      </c>
      <c r="BI193" s="143">
        <f>IF(N193="nulová",J193,0)</f>
        <v>0</v>
      </c>
      <c r="BJ193" s="16" t="s">
        <v>84</v>
      </c>
      <c r="BK193" s="143">
        <f>ROUND(I193*H193,2)</f>
        <v>0</v>
      </c>
      <c r="BL193" s="16" t="s">
        <v>137</v>
      </c>
      <c r="BM193" s="142" t="s">
        <v>545</v>
      </c>
    </row>
    <row r="194" spans="2:65" s="13" customFormat="1" ht="11.25">
      <c r="B194" s="151"/>
      <c r="D194" s="145" t="s">
        <v>150</v>
      </c>
      <c r="E194" s="152" t="s">
        <v>1</v>
      </c>
      <c r="F194" s="153" t="s">
        <v>546</v>
      </c>
      <c r="H194" s="154">
        <v>7.92</v>
      </c>
      <c r="I194" s="155"/>
      <c r="L194" s="151"/>
      <c r="M194" s="156"/>
      <c r="T194" s="157"/>
      <c r="AT194" s="152" t="s">
        <v>150</v>
      </c>
      <c r="AU194" s="152" t="s">
        <v>86</v>
      </c>
      <c r="AV194" s="13" t="s">
        <v>86</v>
      </c>
      <c r="AW194" s="13" t="s">
        <v>32</v>
      </c>
      <c r="AX194" s="13" t="s">
        <v>76</v>
      </c>
      <c r="AY194" s="152" t="s">
        <v>130</v>
      </c>
    </row>
    <row r="195" spans="2:65" s="14" customFormat="1" ht="11.25">
      <c r="B195" s="158"/>
      <c r="D195" s="145" t="s">
        <v>150</v>
      </c>
      <c r="E195" s="159" t="s">
        <v>1</v>
      </c>
      <c r="F195" s="160" t="s">
        <v>155</v>
      </c>
      <c r="H195" s="161">
        <v>7.92</v>
      </c>
      <c r="I195" s="162"/>
      <c r="L195" s="158"/>
      <c r="M195" s="163"/>
      <c r="T195" s="164"/>
      <c r="AT195" s="159" t="s">
        <v>150</v>
      </c>
      <c r="AU195" s="159" t="s">
        <v>86</v>
      </c>
      <c r="AV195" s="14" t="s">
        <v>137</v>
      </c>
      <c r="AW195" s="14" t="s">
        <v>32</v>
      </c>
      <c r="AX195" s="14" t="s">
        <v>84</v>
      </c>
      <c r="AY195" s="159" t="s">
        <v>130</v>
      </c>
    </row>
    <row r="196" spans="2:65" s="1" customFormat="1" ht="37.9" customHeight="1">
      <c r="B196" s="31"/>
      <c r="C196" s="131" t="s">
        <v>261</v>
      </c>
      <c r="D196" s="131" t="s">
        <v>132</v>
      </c>
      <c r="E196" s="132" t="s">
        <v>281</v>
      </c>
      <c r="F196" s="133" t="s">
        <v>282</v>
      </c>
      <c r="G196" s="134" t="s">
        <v>283</v>
      </c>
      <c r="H196" s="135">
        <v>1</v>
      </c>
      <c r="I196" s="136"/>
      <c r="J196" s="137">
        <f>ROUND(I196*H196,2)</f>
        <v>0</v>
      </c>
      <c r="K196" s="133" t="s">
        <v>136</v>
      </c>
      <c r="L196" s="31"/>
      <c r="M196" s="138" t="s">
        <v>1</v>
      </c>
      <c r="N196" s="139" t="s">
        <v>41</v>
      </c>
      <c r="P196" s="140">
        <f>O196*H196</f>
        <v>0</v>
      </c>
      <c r="Q196" s="140">
        <v>7.2499999999999995E-2</v>
      </c>
      <c r="R196" s="140">
        <f>Q196*H196</f>
        <v>7.2499999999999995E-2</v>
      </c>
      <c r="S196" s="140">
        <v>0</v>
      </c>
      <c r="T196" s="141">
        <f>S196*H196</f>
        <v>0</v>
      </c>
      <c r="AR196" s="142" t="s">
        <v>137</v>
      </c>
      <c r="AT196" s="142" t="s">
        <v>132</v>
      </c>
      <c r="AU196" s="142" t="s">
        <v>86</v>
      </c>
      <c r="AY196" s="16" t="s">
        <v>130</v>
      </c>
      <c r="BE196" s="143">
        <f>IF(N196="základní",J196,0)</f>
        <v>0</v>
      </c>
      <c r="BF196" s="143">
        <f>IF(N196="snížená",J196,0)</f>
        <v>0</v>
      </c>
      <c r="BG196" s="143">
        <f>IF(N196="zákl. přenesená",J196,0)</f>
        <v>0</v>
      </c>
      <c r="BH196" s="143">
        <f>IF(N196="sníž. přenesená",J196,0)</f>
        <v>0</v>
      </c>
      <c r="BI196" s="143">
        <f>IF(N196="nulová",J196,0)</f>
        <v>0</v>
      </c>
      <c r="BJ196" s="16" t="s">
        <v>84</v>
      </c>
      <c r="BK196" s="143">
        <f>ROUND(I196*H196,2)</f>
        <v>0</v>
      </c>
      <c r="BL196" s="16" t="s">
        <v>137</v>
      </c>
      <c r="BM196" s="142" t="s">
        <v>547</v>
      </c>
    </row>
    <row r="197" spans="2:65" s="1" customFormat="1" ht="33" customHeight="1">
      <c r="B197" s="31"/>
      <c r="C197" s="131" t="s">
        <v>266</v>
      </c>
      <c r="D197" s="131" t="s">
        <v>132</v>
      </c>
      <c r="E197" s="132" t="s">
        <v>286</v>
      </c>
      <c r="F197" s="133" t="s">
        <v>287</v>
      </c>
      <c r="G197" s="134" t="s">
        <v>148</v>
      </c>
      <c r="H197" s="135">
        <v>5.5439999999999996</v>
      </c>
      <c r="I197" s="136"/>
      <c r="J197" s="137">
        <f>ROUND(I197*H197,2)</f>
        <v>0</v>
      </c>
      <c r="K197" s="133" t="s">
        <v>136</v>
      </c>
      <c r="L197" s="31"/>
      <c r="M197" s="138" t="s">
        <v>1</v>
      </c>
      <c r="N197" s="139" t="s">
        <v>41</v>
      </c>
      <c r="P197" s="140">
        <f>O197*H197</f>
        <v>0</v>
      </c>
      <c r="Q197" s="140">
        <v>0</v>
      </c>
      <c r="R197" s="140">
        <f>Q197*H197</f>
        <v>0</v>
      </c>
      <c r="S197" s="140">
        <v>0</v>
      </c>
      <c r="T197" s="141">
        <f>S197*H197</f>
        <v>0</v>
      </c>
      <c r="AR197" s="142" t="s">
        <v>137</v>
      </c>
      <c r="AT197" s="142" t="s">
        <v>132</v>
      </c>
      <c r="AU197" s="142" t="s">
        <v>86</v>
      </c>
      <c r="AY197" s="16" t="s">
        <v>130</v>
      </c>
      <c r="BE197" s="143">
        <f>IF(N197="základní",J197,0)</f>
        <v>0</v>
      </c>
      <c r="BF197" s="143">
        <f>IF(N197="snížená",J197,0)</f>
        <v>0</v>
      </c>
      <c r="BG197" s="143">
        <f>IF(N197="zákl. přenesená",J197,0)</f>
        <v>0</v>
      </c>
      <c r="BH197" s="143">
        <f>IF(N197="sníž. přenesená",J197,0)</f>
        <v>0</v>
      </c>
      <c r="BI197" s="143">
        <f>IF(N197="nulová",J197,0)</f>
        <v>0</v>
      </c>
      <c r="BJ197" s="16" t="s">
        <v>84</v>
      </c>
      <c r="BK197" s="143">
        <f>ROUND(I197*H197,2)</f>
        <v>0</v>
      </c>
      <c r="BL197" s="16" t="s">
        <v>137</v>
      </c>
      <c r="BM197" s="142" t="s">
        <v>548</v>
      </c>
    </row>
    <row r="198" spans="2:65" s="13" customFormat="1" ht="11.25">
      <c r="B198" s="151"/>
      <c r="D198" s="145" t="s">
        <v>150</v>
      </c>
      <c r="E198" s="152" t="s">
        <v>1</v>
      </c>
      <c r="F198" s="153" t="s">
        <v>549</v>
      </c>
      <c r="H198" s="154">
        <v>5.5439999999999996</v>
      </c>
      <c r="I198" s="155"/>
      <c r="L198" s="151"/>
      <c r="M198" s="156"/>
      <c r="T198" s="157"/>
      <c r="AT198" s="152" t="s">
        <v>150</v>
      </c>
      <c r="AU198" s="152" t="s">
        <v>86</v>
      </c>
      <c r="AV198" s="13" t="s">
        <v>86</v>
      </c>
      <c r="AW198" s="13" t="s">
        <v>32</v>
      </c>
      <c r="AX198" s="13" t="s">
        <v>76</v>
      </c>
      <c r="AY198" s="152" t="s">
        <v>130</v>
      </c>
    </row>
    <row r="199" spans="2:65" s="14" customFormat="1" ht="11.25">
      <c r="B199" s="158"/>
      <c r="D199" s="145" t="s">
        <v>150</v>
      </c>
      <c r="E199" s="159" t="s">
        <v>1</v>
      </c>
      <c r="F199" s="160" t="s">
        <v>155</v>
      </c>
      <c r="H199" s="161">
        <v>5.5439999999999996</v>
      </c>
      <c r="I199" s="162"/>
      <c r="L199" s="158"/>
      <c r="M199" s="163"/>
      <c r="T199" s="164"/>
      <c r="AT199" s="159" t="s">
        <v>150</v>
      </c>
      <c r="AU199" s="159" t="s">
        <v>86</v>
      </c>
      <c r="AV199" s="14" t="s">
        <v>137</v>
      </c>
      <c r="AW199" s="14" t="s">
        <v>32</v>
      </c>
      <c r="AX199" s="14" t="s">
        <v>84</v>
      </c>
      <c r="AY199" s="159" t="s">
        <v>130</v>
      </c>
    </row>
    <row r="200" spans="2:65" s="1" customFormat="1" ht="24.2" customHeight="1">
      <c r="B200" s="31"/>
      <c r="C200" s="131" t="s">
        <v>270</v>
      </c>
      <c r="D200" s="131" t="s">
        <v>132</v>
      </c>
      <c r="E200" s="132" t="s">
        <v>291</v>
      </c>
      <c r="F200" s="133" t="s">
        <v>292</v>
      </c>
      <c r="G200" s="134" t="s">
        <v>135</v>
      </c>
      <c r="H200" s="135">
        <v>111.32</v>
      </c>
      <c r="I200" s="136"/>
      <c r="J200" s="137">
        <f>ROUND(I200*H200,2)</f>
        <v>0</v>
      </c>
      <c r="K200" s="133" t="s">
        <v>1</v>
      </c>
      <c r="L200" s="31"/>
      <c r="M200" s="138" t="s">
        <v>1</v>
      </c>
      <c r="N200" s="139" t="s">
        <v>41</v>
      </c>
      <c r="P200" s="140">
        <f>O200*H200</f>
        <v>0</v>
      </c>
      <c r="Q200" s="140">
        <v>1.7000000000000001E-4</v>
      </c>
      <c r="R200" s="140">
        <f>Q200*H200</f>
        <v>1.8924400000000001E-2</v>
      </c>
      <c r="S200" s="140">
        <v>0</v>
      </c>
      <c r="T200" s="141">
        <f>S200*H200</f>
        <v>0</v>
      </c>
      <c r="AR200" s="142" t="s">
        <v>137</v>
      </c>
      <c r="AT200" s="142" t="s">
        <v>132</v>
      </c>
      <c r="AU200" s="142" t="s">
        <v>86</v>
      </c>
      <c r="AY200" s="16" t="s">
        <v>130</v>
      </c>
      <c r="BE200" s="143">
        <f>IF(N200="základní",J200,0)</f>
        <v>0</v>
      </c>
      <c r="BF200" s="143">
        <f>IF(N200="snížená",J200,0)</f>
        <v>0</v>
      </c>
      <c r="BG200" s="143">
        <f>IF(N200="zákl. přenesená",J200,0)</f>
        <v>0</v>
      </c>
      <c r="BH200" s="143">
        <f>IF(N200="sníž. přenesená",J200,0)</f>
        <v>0</v>
      </c>
      <c r="BI200" s="143">
        <f>IF(N200="nulová",J200,0)</f>
        <v>0</v>
      </c>
      <c r="BJ200" s="16" t="s">
        <v>84</v>
      </c>
      <c r="BK200" s="143">
        <f>ROUND(I200*H200,2)</f>
        <v>0</v>
      </c>
      <c r="BL200" s="16" t="s">
        <v>137</v>
      </c>
      <c r="BM200" s="142" t="s">
        <v>550</v>
      </c>
    </row>
    <row r="201" spans="2:65" s="13" customFormat="1" ht="11.25">
      <c r="B201" s="151"/>
      <c r="D201" s="145" t="s">
        <v>150</v>
      </c>
      <c r="E201" s="152" t="s">
        <v>1</v>
      </c>
      <c r="F201" s="153" t="s">
        <v>551</v>
      </c>
      <c r="H201" s="154">
        <v>87.12</v>
      </c>
      <c r="I201" s="155"/>
      <c r="L201" s="151"/>
      <c r="M201" s="156"/>
      <c r="T201" s="157"/>
      <c r="AT201" s="152" t="s">
        <v>150</v>
      </c>
      <c r="AU201" s="152" t="s">
        <v>86</v>
      </c>
      <c r="AV201" s="13" t="s">
        <v>86</v>
      </c>
      <c r="AW201" s="13" t="s">
        <v>32</v>
      </c>
      <c r="AX201" s="13" t="s">
        <v>76</v>
      </c>
      <c r="AY201" s="152" t="s">
        <v>130</v>
      </c>
    </row>
    <row r="202" spans="2:65" s="13" customFormat="1" ht="11.25">
      <c r="B202" s="151"/>
      <c r="D202" s="145" t="s">
        <v>150</v>
      </c>
      <c r="E202" s="152" t="s">
        <v>1</v>
      </c>
      <c r="F202" s="153" t="s">
        <v>552</v>
      </c>
      <c r="H202" s="154">
        <v>24.2</v>
      </c>
      <c r="I202" s="155"/>
      <c r="L202" s="151"/>
      <c r="M202" s="156"/>
      <c r="T202" s="157"/>
      <c r="AT202" s="152" t="s">
        <v>150</v>
      </c>
      <c r="AU202" s="152" t="s">
        <v>86</v>
      </c>
      <c r="AV202" s="13" t="s">
        <v>86</v>
      </c>
      <c r="AW202" s="13" t="s">
        <v>32</v>
      </c>
      <c r="AX202" s="13" t="s">
        <v>76</v>
      </c>
      <c r="AY202" s="152" t="s">
        <v>130</v>
      </c>
    </row>
    <row r="203" spans="2:65" s="14" customFormat="1" ht="11.25">
      <c r="B203" s="158"/>
      <c r="D203" s="145" t="s">
        <v>150</v>
      </c>
      <c r="E203" s="159" t="s">
        <v>1</v>
      </c>
      <c r="F203" s="160" t="s">
        <v>155</v>
      </c>
      <c r="H203" s="161">
        <v>111.32000000000001</v>
      </c>
      <c r="I203" s="162"/>
      <c r="L203" s="158"/>
      <c r="M203" s="163"/>
      <c r="T203" s="164"/>
      <c r="AT203" s="159" t="s">
        <v>150</v>
      </c>
      <c r="AU203" s="159" t="s">
        <v>86</v>
      </c>
      <c r="AV203" s="14" t="s">
        <v>137</v>
      </c>
      <c r="AW203" s="14" t="s">
        <v>32</v>
      </c>
      <c r="AX203" s="14" t="s">
        <v>84</v>
      </c>
      <c r="AY203" s="159" t="s">
        <v>130</v>
      </c>
    </row>
    <row r="204" spans="2:65" s="1" customFormat="1" ht="24.2" customHeight="1">
      <c r="B204" s="31"/>
      <c r="C204" s="165" t="s">
        <v>275</v>
      </c>
      <c r="D204" s="165" t="s">
        <v>189</v>
      </c>
      <c r="E204" s="166" t="s">
        <v>297</v>
      </c>
      <c r="F204" s="167" t="s">
        <v>298</v>
      </c>
      <c r="G204" s="168" t="s">
        <v>135</v>
      </c>
      <c r="H204" s="169">
        <v>116.38</v>
      </c>
      <c r="I204" s="170"/>
      <c r="J204" s="171">
        <f>ROUND(I204*H204,2)</f>
        <v>0</v>
      </c>
      <c r="K204" s="167" t="s">
        <v>1</v>
      </c>
      <c r="L204" s="172"/>
      <c r="M204" s="173" t="s">
        <v>1</v>
      </c>
      <c r="N204" s="174" t="s">
        <v>41</v>
      </c>
      <c r="P204" s="140">
        <f>O204*H204</f>
        <v>0</v>
      </c>
      <c r="Q204" s="140">
        <v>2.9999999999999997E-4</v>
      </c>
      <c r="R204" s="140">
        <f>Q204*H204</f>
        <v>3.4913999999999994E-2</v>
      </c>
      <c r="S204" s="140">
        <v>0</v>
      </c>
      <c r="T204" s="141">
        <f>S204*H204</f>
        <v>0</v>
      </c>
      <c r="AR204" s="142" t="s">
        <v>171</v>
      </c>
      <c r="AT204" s="142" t="s">
        <v>189</v>
      </c>
      <c r="AU204" s="142" t="s">
        <v>86</v>
      </c>
      <c r="AY204" s="16" t="s">
        <v>130</v>
      </c>
      <c r="BE204" s="143">
        <f>IF(N204="základní",J204,0)</f>
        <v>0</v>
      </c>
      <c r="BF204" s="143">
        <f>IF(N204="snížená",J204,0)</f>
        <v>0</v>
      </c>
      <c r="BG204" s="143">
        <f>IF(N204="zákl. přenesená",J204,0)</f>
        <v>0</v>
      </c>
      <c r="BH204" s="143">
        <f>IF(N204="sníž. přenesená",J204,0)</f>
        <v>0</v>
      </c>
      <c r="BI204" s="143">
        <f>IF(N204="nulová",J204,0)</f>
        <v>0</v>
      </c>
      <c r="BJ204" s="16" t="s">
        <v>84</v>
      </c>
      <c r="BK204" s="143">
        <f>ROUND(I204*H204,2)</f>
        <v>0</v>
      </c>
      <c r="BL204" s="16" t="s">
        <v>137</v>
      </c>
      <c r="BM204" s="142" t="s">
        <v>553</v>
      </c>
    </row>
    <row r="205" spans="2:65" s="13" customFormat="1" ht="11.25">
      <c r="B205" s="151"/>
      <c r="D205" s="145" t="s">
        <v>150</v>
      </c>
      <c r="E205" s="152" t="s">
        <v>1</v>
      </c>
      <c r="F205" s="153" t="s">
        <v>554</v>
      </c>
      <c r="H205" s="154">
        <v>91.08</v>
      </c>
      <c r="I205" s="155"/>
      <c r="L205" s="151"/>
      <c r="M205" s="156"/>
      <c r="T205" s="157"/>
      <c r="AT205" s="152" t="s">
        <v>150</v>
      </c>
      <c r="AU205" s="152" t="s">
        <v>86</v>
      </c>
      <c r="AV205" s="13" t="s">
        <v>86</v>
      </c>
      <c r="AW205" s="13" t="s">
        <v>32</v>
      </c>
      <c r="AX205" s="13" t="s">
        <v>76</v>
      </c>
      <c r="AY205" s="152" t="s">
        <v>130</v>
      </c>
    </row>
    <row r="206" spans="2:65" s="13" customFormat="1" ht="11.25">
      <c r="B206" s="151"/>
      <c r="D206" s="145" t="s">
        <v>150</v>
      </c>
      <c r="E206" s="152" t="s">
        <v>1</v>
      </c>
      <c r="F206" s="153" t="s">
        <v>555</v>
      </c>
      <c r="H206" s="154">
        <v>25.3</v>
      </c>
      <c r="I206" s="155"/>
      <c r="L206" s="151"/>
      <c r="M206" s="156"/>
      <c r="T206" s="157"/>
      <c r="AT206" s="152" t="s">
        <v>150</v>
      </c>
      <c r="AU206" s="152" t="s">
        <v>86</v>
      </c>
      <c r="AV206" s="13" t="s">
        <v>86</v>
      </c>
      <c r="AW206" s="13" t="s">
        <v>32</v>
      </c>
      <c r="AX206" s="13" t="s">
        <v>76</v>
      </c>
      <c r="AY206" s="152" t="s">
        <v>130</v>
      </c>
    </row>
    <row r="207" spans="2:65" s="14" customFormat="1" ht="11.25">
      <c r="B207" s="158"/>
      <c r="D207" s="145" t="s">
        <v>150</v>
      </c>
      <c r="E207" s="159" t="s">
        <v>1</v>
      </c>
      <c r="F207" s="160" t="s">
        <v>155</v>
      </c>
      <c r="H207" s="161">
        <v>116.38</v>
      </c>
      <c r="I207" s="162"/>
      <c r="L207" s="158"/>
      <c r="M207" s="163"/>
      <c r="T207" s="164"/>
      <c r="AT207" s="159" t="s">
        <v>150</v>
      </c>
      <c r="AU207" s="159" t="s">
        <v>86</v>
      </c>
      <c r="AV207" s="14" t="s">
        <v>137</v>
      </c>
      <c r="AW207" s="14" t="s">
        <v>32</v>
      </c>
      <c r="AX207" s="14" t="s">
        <v>84</v>
      </c>
      <c r="AY207" s="159" t="s">
        <v>130</v>
      </c>
    </row>
    <row r="208" spans="2:65" s="1" customFormat="1" ht="33" customHeight="1">
      <c r="B208" s="31"/>
      <c r="C208" s="131" t="s">
        <v>280</v>
      </c>
      <c r="D208" s="131" t="s">
        <v>132</v>
      </c>
      <c r="E208" s="132" t="s">
        <v>303</v>
      </c>
      <c r="F208" s="133" t="s">
        <v>304</v>
      </c>
      <c r="G208" s="134" t="s">
        <v>283</v>
      </c>
      <c r="H208" s="135">
        <v>2</v>
      </c>
      <c r="I208" s="136"/>
      <c r="J208" s="137">
        <f>ROUND(I208*H208,2)</f>
        <v>0</v>
      </c>
      <c r="K208" s="133" t="s">
        <v>136</v>
      </c>
      <c r="L208" s="31"/>
      <c r="M208" s="138" t="s">
        <v>1</v>
      </c>
      <c r="N208" s="139" t="s">
        <v>41</v>
      </c>
      <c r="P208" s="140">
        <f>O208*H208</f>
        <v>0</v>
      </c>
      <c r="Q208" s="140">
        <v>0.31108000000000002</v>
      </c>
      <c r="R208" s="140">
        <f>Q208*H208</f>
        <v>0.62216000000000005</v>
      </c>
      <c r="S208" s="140">
        <v>0</v>
      </c>
      <c r="T208" s="141">
        <f>S208*H208</f>
        <v>0</v>
      </c>
      <c r="AR208" s="142" t="s">
        <v>137</v>
      </c>
      <c r="AT208" s="142" t="s">
        <v>132</v>
      </c>
      <c r="AU208" s="142" t="s">
        <v>86</v>
      </c>
      <c r="AY208" s="16" t="s">
        <v>130</v>
      </c>
      <c r="BE208" s="143">
        <f>IF(N208="základní",J208,0)</f>
        <v>0</v>
      </c>
      <c r="BF208" s="143">
        <f>IF(N208="snížená",J208,0)</f>
        <v>0</v>
      </c>
      <c r="BG208" s="143">
        <f>IF(N208="zákl. přenesená",J208,0)</f>
        <v>0</v>
      </c>
      <c r="BH208" s="143">
        <f>IF(N208="sníž. přenesená",J208,0)</f>
        <v>0</v>
      </c>
      <c r="BI208" s="143">
        <f>IF(N208="nulová",J208,0)</f>
        <v>0</v>
      </c>
      <c r="BJ208" s="16" t="s">
        <v>84</v>
      </c>
      <c r="BK208" s="143">
        <f>ROUND(I208*H208,2)</f>
        <v>0</v>
      </c>
      <c r="BL208" s="16" t="s">
        <v>137</v>
      </c>
      <c r="BM208" s="142" t="s">
        <v>556</v>
      </c>
    </row>
    <row r="209" spans="2:65" s="11" customFormat="1" ht="22.9" customHeight="1">
      <c r="B209" s="119"/>
      <c r="D209" s="120" t="s">
        <v>75</v>
      </c>
      <c r="E209" s="129" t="s">
        <v>175</v>
      </c>
      <c r="F209" s="129" t="s">
        <v>306</v>
      </c>
      <c r="I209" s="122"/>
      <c r="J209" s="130">
        <f>BK209</f>
        <v>0</v>
      </c>
      <c r="L209" s="119"/>
      <c r="M209" s="124"/>
      <c r="P209" s="125">
        <f>SUM(P210:P236)</f>
        <v>0</v>
      </c>
      <c r="R209" s="125">
        <f>SUM(R210:R236)</f>
        <v>18.2690448</v>
      </c>
      <c r="T209" s="126">
        <f>SUM(T210:T236)</f>
        <v>0</v>
      </c>
      <c r="AR209" s="120" t="s">
        <v>84</v>
      </c>
      <c r="AT209" s="127" t="s">
        <v>75</v>
      </c>
      <c r="AU209" s="127" t="s">
        <v>84</v>
      </c>
      <c r="AY209" s="120" t="s">
        <v>130</v>
      </c>
      <c r="BK209" s="128">
        <f>SUM(BK210:BK236)</f>
        <v>0</v>
      </c>
    </row>
    <row r="210" spans="2:65" s="1" customFormat="1" ht="33" customHeight="1">
      <c r="B210" s="31"/>
      <c r="C210" s="131" t="s">
        <v>285</v>
      </c>
      <c r="D210" s="131" t="s">
        <v>132</v>
      </c>
      <c r="E210" s="132" t="s">
        <v>308</v>
      </c>
      <c r="F210" s="133" t="s">
        <v>309</v>
      </c>
      <c r="G210" s="134" t="s">
        <v>159</v>
      </c>
      <c r="H210" s="135">
        <v>5.3</v>
      </c>
      <c r="I210" s="136"/>
      <c r="J210" s="137">
        <f>ROUND(I210*H210,2)</f>
        <v>0</v>
      </c>
      <c r="K210" s="133" t="s">
        <v>136</v>
      </c>
      <c r="L210" s="31"/>
      <c r="M210" s="138" t="s">
        <v>1</v>
      </c>
      <c r="N210" s="139" t="s">
        <v>41</v>
      </c>
      <c r="P210" s="140">
        <f>O210*H210</f>
        <v>0</v>
      </c>
      <c r="Q210" s="140">
        <v>0.15540000000000001</v>
      </c>
      <c r="R210" s="140">
        <f>Q210*H210</f>
        <v>0.82362000000000002</v>
      </c>
      <c r="S210" s="140">
        <v>0</v>
      </c>
      <c r="T210" s="141">
        <f>S210*H210</f>
        <v>0</v>
      </c>
      <c r="AR210" s="142" t="s">
        <v>137</v>
      </c>
      <c r="AT210" s="142" t="s">
        <v>132</v>
      </c>
      <c r="AU210" s="142" t="s">
        <v>86</v>
      </c>
      <c r="AY210" s="16" t="s">
        <v>130</v>
      </c>
      <c r="BE210" s="143">
        <f>IF(N210="základní",J210,0)</f>
        <v>0</v>
      </c>
      <c r="BF210" s="143">
        <f>IF(N210="snížená",J210,0)</f>
        <v>0</v>
      </c>
      <c r="BG210" s="143">
        <f>IF(N210="zákl. přenesená",J210,0)</f>
        <v>0</v>
      </c>
      <c r="BH210" s="143">
        <f>IF(N210="sníž. přenesená",J210,0)</f>
        <v>0</v>
      </c>
      <c r="BI210" s="143">
        <f>IF(N210="nulová",J210,0)</f>
        <v>0</v>
      </c>
      <c r="BJ210" s="16" t="s">
        <v>84</v>
      </c>
      <c r="BK210" s="143">
        <f>ROUND(I210*H210,2)</f>
        <v>0</v>
      </c>
      <c r="BL210" s="16" t="s">
        <v>137</v>
      </c>
      <c r="BM210" s="142" t="s">
        <v>557</v>
      </c>
    </row>
    <row r="211" spans="2:65" s="13" customFormat="1" ht="11.25">
      <c r="B211" s="151"/>
      <c r="D211" s="145" t="s">
        <v>150</v>
      </c>
      <c r="E211" s="152" t="s">
        <v>1</v>
      </c>
      <c r="F211" s="153" t="s">
        <v>558</v>
      </c>
      <c r="H211" s="154">
        <v>5.3</v>
      </c>
      <c r="I211" s="155"/>
      <c r="L211" s="151"/>
      <c r="M211" s="156"/>
      <c r="T211" s="157"/>
      <c r="AT211" s="152" t="s">
        <v>150</v>
      </c>
      <c r="AU211" s="152" t="s">
        <v>86</v>
      </c>
      <c r="AV211" s="13" t="s">
        <v>86</v>
      </c>
      <c r="AW211" s="13" t="s">
        <v>32</v>
      </c>
      <c r="AX211" s="13" t="s">
        <v>76</v>
      </c>
      <c r="AY211" s="152" t="s">
        <v>130</v>
      </c>
    </row>
    <row r="212" spans="2:65" s="14" customFormat="1" ht="11.25">
      <c r="B212" s="158"/>
      <c r="D212" s="145" t="s">
        <v>150</v>
      </c>
      <c r="E212" s="159" t="s">
        <v>1</v>
      </c>
      <c r="F212" s="160" t="s">
        <v>155</v>
      </c>
      <c r="H212" s="161">
        <v>5.3</v>
      </c>
      <c r="I212" s="162"/>
      <c r="L212" s="158"/>
      <c r="M212" s="163"/>
      <c r="T212" s="164"/>
      <c r="AT212" s="159" t="s">
        <v>150</v>
      </c>
      <c r="AU212" s="159" t="s">
        <v>86</v>
      </c>
      <c r="AV212" s="14" t="s">
        <v>137</v>
      </c>
      <c r="AW212" s="14" t="s">
        <v>32</v>
      </c>
      <c r="AX212" s="14" t="s">
        <v>84</v>
      </c>
      <c r="AY212" s="159" t="s">
        <v>130</v>
      </c>
    </row>
    <row r="213" spans="2:65" s="1" customFormat="1" ht="24.2" customHeight="1">
      <c r="B213" s="31"/>
      <c r="C213" s="165" t="s">
        <v>290</v>
      </c>
      <c r="D213" s="165" t="s">
        <v>189</v>
      </c>
      <c r="E213" s="166" t="s">
        <v>313</v>
      </c>
      <c r="F213" s="167" t="s">
        <v>314</v>
      </c>
      <c r="G213" s="168" t="s">
        <v>159</v>
      </c>
      <c r="H213" s="169">
        <v>5.7240000000000002</v>
      </c>
      <c r="I213" s="170"/>
      <c r="J213" s="171">
        <f>ROUND(I213*H213,2)</f>
        <v>0</v>
      </c>
      <c r="K213" s="167" t="s">
        <v>136</v>
      </c>
      <c r="L213" s="172"/>
      <c r="M213" s="173" t="s">
        <v>1</v>
      </c>
      <c r="N213" s="174" t="s">
        <v>41</v>
      </c>
      <c r="P213" s="140">
        <f>O213*H213</f>
        <v>0</v>
      </c>
      <c r="Q213" s="140">
        <v>4.8300000000000003E-2</v>
      </c>
      <c r="R213" s="140">
        <f>Q213*H213</f>
        <v>0.27646920000000003</v>
      </c>
      <c r="S213" s="140">
        <v>0</v>
      </c>
      <c r="T213" s="141">
        <f>S213*H213</f>
        <v>0</v>
      </c>
      <c r="AR213" s="142" t="s">
        <v>171</v>
      </c>
      <c r="AT213" s="142" t="s">
        <v>189</v>
      </c>
      <c r="AU213" s="142" t="s">
        <v>86</v>
      </c>
      <c r="AY213" s="16" t="s">
        <v>130</v>
      </c>
      <c r="BE213" s="143">
        <f>IF(N213="základní",J213,0)</f>
        <v>0</v>
      </c>
      <c r="BF213" s="143">
        <f>IF(N213="snížená",J213,0)</f>
        <v>0</v>
      </c>
      <c r="BG213" s="143">
        <f>IF(N213="zákl. přenesená",J213,0)</f>
        <v>0</v>
      </c>
      <c r="BH213" s="143">
        <f>IF(N213="sníž. přenesená",J213,0)</f>
        <v>0</v>
      </c>
      <c r="BI213" s="143">
        <f>IF(N213="nulová",J213,0)</f>
        <v>0</v>
      </c>
      <c r="BJ213" s="16" t="s">
        <v>84</v>
      </c>
      <c r="BK213" s="143">
        <f>ROUND(I213*H213,2)</f>
        <v>0</v>
      </c>
      <c r="BL213" s="16" t="s">
        <v>137</v>
      </c>
      <c r="BM213" s="142" t="s">
        <v>559</v>
      </c>
    </row>
    <row r="214" spans="2:65" s="13" customFormat="1" ht="11.25">
      <c r="B214" s="151"/>
      <c r="D214" s="145" t="s">
        <v>150</v>
      </c>
      <c r="E214" s="152" t="s">
        <v>1</v>
      </c>
      <c r="F214" s="153" t="s">
        <v>560</v>
      </c>
      <c r="H214" s="154">
        <v>5.7240000000000002</v>
      </c>
      <c r="I214" s="155"/>
      <c r="L214" s="151"/>
      <c r="M214" s="156"/>
      <c r="T214" s="157"/>
      <c r="AT214" s="152" t="s">
        <v>150</v>
      </c>
      <c r="AU214" s="152" t="s">
        <v>86</v>
      </c>
      <c r="AV214" s="13" t="s">
        <v>86</v>
      </c>
      <c r="AW214" s="13" t="s">
        <v>32</v>
      </c>
      <c r="AX214" s="13" t="s">
        <v>76</v>
      </c>
      <c r="AY214" s="152" t="s">
        <v>130</v>
      </c>
    </row>
    <row r="215" spans="2:65" s="14" customFormat="1" ht="11.25">
      <c r="B215" s="158"/>
      <c r="D215" s="145" t="s">
        <v>150</v>
      </c>
      <c r="E215" s="159" t="s">
        <v>1</v>
      </c>
      <c r="F215" s="160" t="s">
        <v>155</v>
      </c>
      <c r="H215" s="161">
        <v>5.7240000000000002</v>
      </c>
      <c r="I215" s="162"/>
      <c r="L215" s="158"/>
      <c r="M215" s="163"/>
      <c r="T215" s="164"/>
      <c r="AT215" s="159" t="s">
        <v>150</v>
      </c>
      <c r="AU215" s="159" t="s">
        <v>86</v>
      </c>
      <c r="AV215" s="14" t="s">
        <v>137</v>
      </c>
      <c r="AW215" s="14" t="s">
        <v>32</v>
      </c>
      <c r="AX215" s="14" t="s">
        <v>84</v>
      </c>
      <c r="AY215" s="159" t="s">
        <v>130</v>
      </c>
    </row>
    <row r="216" spans="2:65" s="1" customFormat="1" ht="33" customHeight="1">
      <c r="B216" s="31"/>
      <c r="C216" s="131" t="s">
        <v>296</v>
      </c>
      <c r="D216" s="131" t="s">
        <v>132</v>
      </c>
      <c r="E216" s="132" t="s">
        <v>318</v>
      </c>
      <c r="F216" s="133" t="s">
        <v>319</v>
      </c>
      <c r="G216" s="134" t="s">
        <v>159</v>
      </c>
      <c r="H216" s="135">
        <v>91.2</v>
      </c>
      <c r="I216" s="136"/>
      <c r="J216" s="137">
        <f>ROUND(I216*H216,2)</f>
        <v>0</v>
      </c>
      <c r="K216" s="133" t="s">
        <v>136</v>
      </c>
      <c r="L216" s="31"/>
      <c r="M216" s="138" t="s">
        <v>1</v>
      </c>
      <c r="N216" s="139" t="s">
        <v>41</v>
      </c>
      <c r="P216" s="140">
        <f>O216*H216</f>
        <v>0</v>
      </c>
      <c r="Q216" s="140">
        <v>0.1295</v>
      </c>
      <c r="R216" s="140">
        <f>Q216*H216</f>
        <v>11.810400000000001</v>
      </c>
      <c r="S216" s="140">
        <v>0</v>
      </c>
      <c r="T216" s="141">
        <f>S216*H216</f>
        <v>0</v>
      </c>
      <c r="AR216" s="142" t="s">
        <v>137</v>
      </c>
      <c r="AT216" s="142" t="s">
        <v>132</v>
      </c>
      <c r="AU216" s="142" t="s">
        <v>86</v>
      </c>
      <c r="AY216" s="16" t="s">
        <v>130</v>
      </c>
      <c r="BE216" s="143">
        <f>IF(N216="základní",J216,0)</f>
        <v>0</v>
      </c>
      <c r="BF216" s="143">
        <f>IF(N216="snížená",J216,0)</f>
        <v>0</v>
      </c>
      <c r="BG216" s="143">
        <f>IF(N216="zákl. přenesená",J216,0)</f>
        <v>0</v>
      </c>
      <c r="BH216" s="143">
        <f>IF(N216="sníž. přenesená",J216,0)</f>
        <v>0</v>
      </c>
      <c r="BI216" s="143">
        <f>IF(N216="nulová",J216,0)</f>
        <v>0</v>
      </c>
      <c r="BJ216" s="16" t="s">
        <v>84</v>
      </c>
      <c r="BK216" s="143">
        <f>ROUND(I216*H216,2)</f>
        <v>0</v>
      </c>
      <c r="BL216" s="16" t="s">
        <v>137</v>
      </c>
      <c r="BM216" s="142" t="s">
        <v>561</v>
      </c>
    </row>
    <row r="217" spans="2:65" s="12" customFormat="1" ht="11.25">
      <c r="B217" s="144"/>
      <c r="D217" s="145" t="s">
        <v>150</v>
      </c>
      <c r="E217" s="146" t="s">
        <v>1</v>
      </c>
      <c r="F217" s="147" t="s">
        <v>321</v>
      </c>
      <c r="H217" s="146" t="s">
        <v>1</v>
      </c>
      <c r="I217" s="148"/>
      <c r="L217" s="144"/>
      <c r="M217" s="149"/>
      <c r="T217" s="150"/>
      <c r="AT217" s="146" t="s">
        <v>150</v>
      </c>
      <c r="AU217" s="146" t="s">
        <v>86</v>
      </c>
      <c r="AV217" s="12" t="s">
        <v>84</v>
      </c>
      <c r="AW217" s="12" t="s">
        <v>32</v>
      </c>
      <c r="AX217" s="12" t="s">
        <v>76</v>
      </c>
      <c r="AY217" s="146" t="s">
        <v>130</v>
      </c>
    </row>
    <row r="218" spans="2:65" s="13" customFormat="1" ht="11.25">
      <c r="B218" s="151"/>
      <c r="D218" s="145" t="s">
        <v>150</v>
      </c>
      <c r="E218" s="152" t="s">
        <v>1</v>
      </c>
      <c r="F218" s="153" t="s">
        <v>562</v>
      </c>
      <c r="H218" s="154">
        <v>85.6</v>
      </c>
      <c r="I218" s="155"/>
      <c r="L218" s="151"/>
      <c r="M218" s="156"/>
      <c r="T218" s="157"/>
      <c r="AT218" s="152" t="s">
        <v>150</v>
      </c>
      <c r="AU218" s="152" t="s">
        <v>86</v>
      </c>
      <c r="AV218" s="13" t="s">
        <v>86</v>
      </c>
      <c r="AW218" s="13" t="s">
        <v>32</v>
      </c>
      <c r="AX218" s="13" t="s">
        <v>76</v>
      </c>
      <c r="AY218" s="152" t="s">
        <v>130</v>
      </c>
    </row>
    <row r="219" spans="2:65" s="12" customFormat="1" ht="11.25">
      <c r="B219" s="144"/>
      <c r="D219" s="145" t="s">
        <v>150</v>
      </c>
      <c r="E219" s="146" t="s">
        <v>1</v>
      </c>
      <c r="F219" s="147" t="s">
        <v>323</v>
      </c>
      <c r="H219" s="146" t="s">
        <v>1</v>
      </c>
      <c r="I219" s="148"/>
      <c r="L219" s="144"/>
      <c r="M219" s="149"/>
      <c r="T219" s="150"/>
      <c r="AT219" s="146" t="s">
        <v>150</v>
      </c>
      <c r="AU219" s="146" t="s">
        <v>86</v>
      </c>
      <c r="AV219" s="12" t="s">
        <v>84</v>
      </c>
      <c r="AW219" s="12" t="s">
        <v>32</v>
      </c>
      <c r="AX219" s="12" t="s">
        <v>76</v>
      </c>
      <c r="AY219" s="146" t="s">
        <v>130</v>
      </c>
    </row>
    <row r="220" spans="2:65" s="13" customFormat="1" ht="11.25">
      <c r="B220" s="151"/>
      <c r="D220" s="145" t="s">
        <v>150</v>
      </c>
      <c r="E220" s="152" t="s">
        <v>1</v>
      </c>
      <c r="F220" s="153" t="s">
        <v>563</v>
      </c>
      <c r="H220" s="154">
        <v>2.8</v>
      </c>
      <c r="I220" s="155"/>
      <c r="L220" s="151"/>
      <c r="M220" s="156"/>
      <c r="T220" s="157"/>
      <c r="AT220" s="152" t="s">
        <v>150</v>
      </c>
      <c r="AU220" s="152" t="s">
        <v>86</v>
      </c>
      <c r="AV220" s="13" t="s">
        <v>86</v>
      </c>
      <c r="AW220" s="13" t="s">
        <v>32</v>
      </c>
      <c r="AX220" s="13" t="s">
        <v>76</v>
      </c>
      <c r="AY220" s="152" t="s">
        <v>130</v>
      </c>
    </row>
    <row r="221" spans="2:65" s="12" customFormat="1" ht="11.25">
      <c r="B221" s="144"/>
      <c r="D221" s="145" t="s">
        <v>150</v>
      </c>
      <c r="E221" s="146" t="s">
        <v>1</v>
      </c>
      <c r="F221" s="147" t="s">
        <v>325</v>
      </c>
      <c r="H221" s="146" t="s">
        <v>1</v>
      </c>
      <c r="I221" s="148"/>
      <c r="L221" s="144"/>
      <c r="M221" s="149"/>
      <c r="T221" s="150"/>
      <c r="AT221" s="146" t="s">
        <v>150</v>
      </c>
      <c r="AU221" s="146" t="s">
        <v>86</v>
      </c>
      <c r="AV221" s="12" t="s">
        <v>84</v>
      </c>
      <c r="AW221" s="12" t="s">
        <v>32</v>
      </c>
      <c r="AX221" s="12" t="s">
        <v>76</v>
      </c>
      <c r="AY221" s="146" t="s">
        <v>130</v>
      </c>
    </row>
    <row r="222" spans="2:65" s="13" customFormat="1" ht="11.25">
      <c r="B222" s="151"/>
      <c r="D222" s="145" t="s">
        <v>150</v>
      </c>
      <c r="E222" s="152" t="s">
        <v>1</v>
      </c>
      <c r="F222" s="153" t="s">
        <v>563</v>
      </c>
      <c r="H222" s="154">
        <v>2.8</v>
      </c>
      <c r="I222" s="155"/>
      <c r="L222" s="151"/>
      <c r="M222" s="156"/>
      <c r="T222" s="157"/>
      <c r="AT222" s="152" t="s">
        <v>150</v>
      </c>
      <c r="AU222" s="152" t="s">
        <v>86</v>
      </c>
      <c r="AV222" s="13" t="s">
        <v>86</v>
      </c>
      <c r="AW222" s="13" t="s">
        <v>32</v>
      </c>
      <c r="AX222" s="13" t="s">
        <v>76</v>
      </c>
      <c r="AY222" s="152" t="s">
        <v>130</v>
      </c>
    </row>
    <row r="223" spans="2:65" s="14" customFormat="1" ht="11.25">
      <c r="B223" s="158"/>
      <c r="D223" s="145" t="s">
        <v>150</v>
      </c>
      <c r="E223" s="159" t="s">
        <v>1</v>
      </c>
      <c r="F223" s="160" t="s">
        <v>155</v>
      </c>
      <c r="H223" s="161">
        <v>91.199999999999989</v>
      </c>
      <c r="I223" s="162"/>
      <c r="L223" s="158"/>
      <c r="M223" s="163"/>
      <c r="T223" s="164"/>
      <c r="AT223" s="159" t="s">
        <v>150</v>
      </c>
      <c r="AU223" s="159" t="s">
        <v>86</v>
      </c>
      <c r="AV223" s="14" t="s">
        <v>137</v>
      </c>
      <c r="AW223" s="14" t="s">
        <v>32</v>
      </c>
      <c r="AX223" s="14" t="s">
        <v>84</v>
      </c>
      <c r="AY223" s="159" t="s">
        <v>130</v>
      </c>
    </row>
    <row r="224" spans="2:65" s="1" customFormat="1" ht="16.5" customHeight="1">
      <c r="B224" s="31"/>
      <c r="C224" s="165" t="s">
        <v>302</v>
      </c>
      <c r="D224" s="165" t="s">
        <v>189</v>
      </c>
      <c r="E224" s="166" t="s">
        <v>328</v>
      </c>
      <c r="F224" s="167" t="s">
        <v>329</v>
      </c>
      <c r="G224" s="168" t="s">
        <v>159</v>
      </c>
      <c r="H224" s="169">
        <v>89.88</v>
      </c>
      <c r="I224" s="170"/>
      <c r="J224" s="171">
        <f>ROUND(I224*H224,2)</f>
        <v>0</v>
      </c>
      <c r="K224" s="167" t="s">
        <v>136</v>
      </c>
      <c r="L224" s="172"/>
      <c r="M224" s="173" t="s">
        <v>1</v>
      </c>
      <c r="N224" s="174" t="s">
        <v>41</v>
      </c>
      <c r="P224" s="140">
        <f>O224*H224</f>
        <v>0</v>
      </c>
      <c r="Q224" s="140">
        <v>5.6120000000000003E-2</v>
      </c>
      <c r="R224" s="140">
        <f>Q224*H224</f>
        <v>5.0440655999999997</v>
      </c>
      <c r="S224" s="140">
        <v>0</v>
      </c>
      <c r="T224" s="141">
        <f>S224*H224</f>
        <v>0</v>
      </c>
      <c r="AR224" s="142" t="s">
        <v>171</v>
      </c>
      <c r="AT224" s="142" t="s">
        <v>189</v>
      </c>
      <c r="AU224" s="142" t="s">
        <v>86</v>
      </c>
      <c r="AY224" s="16" t="s">
        <v>130</v>
      </c>
      <c r="BE224" s="143">
        <f>IF(N224="základní",J224,0)</f>
        <v>0</v>
      </c>
      <c r="BF224" s="143">
        <f>IF(N224="snížená",J224,0)</f>
        <v>0</v>
      </c>
      <c r="BG224" s="143">
        <f>IF(N224="zákl. přenesená",J224,0)</f>
        <v>0</v>
      </c>
      <c r="BH224" s="143">
        <f>IF(N224="sníž. přenesená",J224,0)</f>
        <v>0</v>
      </c>
      <c r="BI224" s="143">
        <f>IF(N224="nulová",J224,0)</f>
        <v>0</v>
      </c>
      <c r="BJ224" s="16" t="s">
        <v>84</v>
      </c>
      <c r="BK224" s="143">
        <f>ROUND(I224*H224,2)</f>
        <v>0</v>
      </c>
      <c r="BL224" s="16" t="s">
        <v>137</v>
      </c>
      <c r="BM224" s="142" t="s">
        <v>564</v>
      </c>
    </row>
    <row r="225" spans="2:65" s="13" customFormat="1" ht="11.25">
      <c r="B225" s="151"/>
      <c r="D225" s="145" t="s">
        <v>150</v>
      </c>
      <c r="E225" s="152" t="s">
        <v>1</v>
      </c>
      <c r="F225" s="153" t="s">
        <v>565</v>
      </c>
      <c r="H225" s="154">
        <v>89.88</v>
      </c>
      <c r="I225" s="155"/>
      <c r="L225" s="151"/>
      <c r="M225" s="156"/>
      <c r="T225" s="157"/>
      <c r="AT225" s="152" t="s">
        <v>150</v>
      </c>
      <c r="AU225" s="152" t="s">
        <v>86</v>
      </c>
      <c r="AV225" s="13" t="s">
        <v>86</v>
      </c>
      <c r="AW225" s="13" t="s">
        <v>32</v>
      </c>
      <c r="AX225" s="13" t="s">
        <v>76</v>
      </c>
      <c r="AY225" s="152" t="s">
        <v>130</v>
      </c>
    </row>
    <row r="226" spans="2:65" s="14" customFormat="1" ht="11.25">
      <c r="B226" s="158"/>
      <c r="D226" s="145" t="s">
        <v>150</v>
      </c>
      <c r="E226" s="159" t="s">
        <v>1</v>
      </c>
      <c r="F226" s="160" t="s">
        <v>155</v>
      </c>
      <c r="H226" s="161">
        <v>89.88</v>
      </c>
      <c r="I226" s="162"/>
      <c r="L226" s="158"/>
      <c r="M226" s="163"/>
      <c r="T226" s="164"/>
      <c r="AT226" s="159" t="s">
        <v>150</v>
      </c>
      <c r="AU226" s="159" t="s">
        <v>86</v>
      </c>
      <c r="AV226" s="14" t="s">
        <v>137</v>
      </c>
      <c r="AW226" s="14" t="s">
        <v>32</v>
      </c>
      <c r="AX226" s="14" t="s">
        <v>84</v>
      </c>
      <c r="AY226" s="159" t="s">
        <v>130</v>
      </c>
    </row>
    <row r="227" spans="2:65" s="1" customFormat="1" ht="16.5" customHeight="1">
      <c r="B227" s="31"/>
      <c r="C227" s="165" t="s">
        <v>307</v>
      </c>
      <c r="D227" s="165" t="s">
        <v>189</v>
      </c>
      <c r="E227" s="166" t="s">
        <v>333</v>
      </c>
      <c r="F227" s="167" t="s">
        <v>334</v>
      </c>
      <c r="G227" s="168" t="s">
        <v>159</v>
      </c>
      <c r="H227" s="169">
        <v>2.94</v>
      </c>
      <c r="I227" s="170"/>
      <c r="J227" s="171">
        <f>ROUND(I227*H227,2)</f>
        <v>0</v>
      </c>
      <c r="K227" s="167" t="s">
        <v>136</v>
      </c>
      <c r="L227" s="172"/>
      <c r="M227" s="173" t="s">
        <v>1</v>
      </c>
      <c r="N227" s="174" t="s">
        <v>41</v>
      </c>
      <c r="P227" s="140">
        <f>O227*H227</f>
        <v>0</v>
      </c>
      <c r="Q227" s="140">
        <v>4.4999999999999998E-2</v>
      </c>
      <c r="R227" s="140">
        <f>Q227*H227</f>
        <v>0.1323</v>
      </c>
      <c r="S227" s="140">
        <v>0</v>
      </c>
      <c r="T227" s="141">
        <f>S227*H227</f>
        <v>0</v>
      </c>
      <c r="AR227" s="142" t="s">
        <v>171</v>
      </c>
      <c r="AT227" s="142" t="s">
        <v>189</v>
      </c>
      <c r="AU227" s="142" t="s">
        <v>86</v>
      </c>
      <c r="AY227" s="16" t="s">
        <v>130</v>
      </c>
      <c r="BE227" s="143">
        <f>IF(N227="základní",J227,0)</f>
        <v>0</v>
      </c>
      <c r="BF227" s="143">
        <f>IF(N227="snížená",J227,0)</f>
        <v>0</v>
      </c>
      <c r="BG227" s="143">
        <f>IF(N227="zákl. přenesená",J227,0)</f>
        <v>0</v>
      </c>
      <c r="BH227" s="143">
        <f>IF(N227="sníž. přenesená",J227,0)</f>
        <v>0</v>
      </c>
      <c r="BI227" s="143">
        <f>IF(N227="nulová",J227,0)</f>
        <v>0</v>
      </c>
      <c r="BJ227" s="16" t="s">
        <v>84</v>
      </c>
      <c r="BK227" s="143">
        <f>ROUND(I227*H227,2)</f>
        <v>0</v>
      </c>
      <c r="BL227" s="16" t="s">
        <v>137</v>
      </c>
      <c r="BM227" s="142" t="s">
        <v>566</v>
      </c>
    </row>
    <row r="228" spans="2:65" s="13" customFormat="1" ht="11.25">
      <c r="B228" s="151"/>
      <c r="D228" s="145" t="s">
        <v>150</v>
      </c>
      <c r="E228" s="152" t="s">
        <v>1</v>
      </c>
      <c r="F228" s="153" t="s">
        <v>567</v>
      </c>
      <c r="H228" s="154">
        <v>2.94</v>
      </c>
      <c r="I228" s="155"/>
      <c r="L228" s="151"/>
      <c r="M228" s="156"/>
      <c r="T228" s="157"/>
      <c r="AT228" s="152" t="s">
        <v>150</v>
      </c>
      <c r="AU228" s="152" t="s">
        <v>86</v>
      </c>
      <c r="AV228" s="13" t="s">
        <v>86</v>
      </c>
      <c r="AW228" s="13" t="s">
        <v>32</v>
      </c>
      <c r="AX228" s="13" t="s">
        <v>76</v>
      </c>
      <c r="AY228" s="152" t="s">
        <v>130</v>
      </c>
    </row>
    <row r="229" spans="2:65" s="14" customFormat="1" ht="11.25">
      <c r="B229" s="158"/>
      <c r="D229" s="145" t="s">
        <v>150</v>
      </c>
      <c r="E229" s="159" t="s">
        <v>1</v>
      </c>
      <c r="F229" s="160" t="s">
        <v>155</v>
      </c>
      <c r="H229" s="161">
        <v>2.94</v>
      </c>
      <c r="I229" s="162"/>
      <c r="L229" s="158"/>
      <c r="M229" s="163"/>
      <c r="T229" s="164"/>
      <c r="AT229" s="159" t="s">
        <v>150</v>
      </c>
      <c r="AU229" s="159" t="s">
        <v>86</v>
      </c>
      <c r="AV229" s="14" t="s">
        <v>137</v>
      </c>
      <c r="AW229" s="14" t="s">
        <v>32</v>
      </c>
      <c r="AX229" s="14" t="s">
        <v>84</v>
      </c>
      <c r="AY229" s="159" t="s">
        <v>130</v>
      </c>
    </row>
    <row r="230" spans="2:65" s="1" customFormat="1" ht="21.75" customHeight="1">
      <c r="B230" s="31"/>
      <c r="C230" s="165" t="s">
        <v>312</v>
      </c>
      <c r="D230" s="165" t="s">
        <v>189</v>
      </c>
      <c r="E230" s="166" t="s">
        <v>338</v>
      </c>
      <c r="F230" s="167" t="s">
        <v>339</v>
      </c>
      <c r="G230" s="168" t="s">
        <v>159</v>
      </c>
      <c r="H230" s="169">
        <v>2.94</v>
      </c>
      <c r="I230" s="170"/>
      <c r="J230" s="171">
        <f>ROUND(I230*H230,2)</f>
        <v>0</v>
      </c>
      <c r="K230" s="167" t="s">
        <v>136</v>
      </c>
      <c r="L230" s="172"/>
      <c r="M230" s="173" t="s">
        <v>1</v>
      </c>
      <c r="N230" s="174" t="s">
        <v>41</v>
      </c>
      <c r="P230" s="140">
        <f>O230*H230</f>
        <v>0</v>
      </c>
      <c r="Q230" s="140">
        <v>2.1999999999999999E-2</v>
      </c>
      <c r="R230" s="140">
        <f>Q230*H230</f>
        <v>6.4680000000000001E-2</v>
      </c>
      <c r="S230" s="140">
        <v>0</v>
      </c>
      <c r="T230" s="141">
        <f>S230*H230</f>
        <v>0</v>
      </c>
      <c r="AR230" s="142" t="s">
        <v>171</v>
      </c>
      <c r="AT230" s="142" t="s">
        <v>189</v>
      </c>
      <c r="AU230" s="142" t="s">
        <v>86</v>
      </c>
      <c r="AY230" s="16" t="s">
        <v>130</v>
      </c>
      <c r="BE230" s="143">
        <f>IF(N230="základní",J230,0)</f>
        <v>0</v>
      </c>
      <c r="BF230" s="143">
        <f>IF(N230="snížená",J230,0)</f>
        <v>0</v>
      </c>
      <c r="BG230" s="143">
        <f>IF(N230="zákl. přenesená",J230,0)</f>
        <v>0</v>
      </c>
      <c r="BH230" s="143">
        <f>IF(N230="sníž. přenesená",J230,0)</f>
        <v>0</v>
      </c>
      <c r="BI230" s="143">
        <f>IF(N230="nulová",J230,0)</f>
        <v>0</v>
      </c>
      <c r="BJ230" s="16" t="s">
        <v>84</v>
      </c>
      <c r="BK230" s="143">
        <f>ROUND(I230*H230,2)</f>
        <v>0</v>
      </c>
      <c r="BL230" s="16" t="s">
        <v>137</v>
      </c>
      <c r="BM230" s="142" t="s">
        <v>568</v>
      </c>
    </row>
    <row r="231" spans="2:65" s="13" customFormat="1" ht="11.25">
      <c r="B231" s="151"/>
      <c r="D231" s="145" t="s">
        <v>150</v>
      </c>
      <c r="E231" s="152" t="s">
        <v>1</v>
      </c>
      <c r="F231" s="153" t="s">
        <v>567</v>
      </c>
      <c r="H231" s="154">
        <v>2.94</v>
      </c>
      <c r="I231" s="155"/>
      <c r="L231" s="151"/>
      <c r="M231" s="156"/>
      <c r="T231" s="157"/>
      <c r="AT231" s="152" t="s">
        <v>150</v>
      </c>
      <c r="AU231" s="152" t="s">
        <v>86</v>
      </c>
      <c r="AV231" s="13" t="s">
        <v>86</v>
      </c>
      <c r="AW231" s="13" t="s">
        <v>32</v>
      </c>
      <c r="AX231" s="13" t="s">
        <v>76</v>
      </c>
      <c r="AY231" s="152" t="s">
        <v>130</v>
      </c>
    </row>
    <row r="232" spans="2:65" s="14" customFormat="1" ht="11.25">
      <c r="B232" s="158"/>
      <c r="D232" s="145" t="s">
        <v>150</v>
      </c>
      <c r="E232" s="159" t="s">
        <v>1</v>
      </c>
      <c r="F232" s="160" t="s">
        <v>155</v>
      </c>
      <c r="H232" s="161">
        <v>2.94</v>
      </c>
      <c r="I232" s="162"/>
      <c r="L232" s="158"/>
      <c r="M232" s="163"/>
      <c r="T232" s="164"/>
      <c r="AT232" s="159" t="s">
        <v>150</v>
      </c>
      <c r="AU232" s="159" t="s">
        <v>86</v>
      </c>
      <c r="AV232" s="14" t="s">
        <v>137</v>
      </c>
      <c r="AW232" s="14" t="s">
        <v>32</v>
      </c>
      <c r="AX232" s="14" t="s">
        <v>84</v>
      </c>
      <c r="AY232" s="159" t="s">
        <v>130</v>
      </c>
    </row>
    <row r="233" spans="2:65" s="1" customFormat="1" ht="24.2" customHeight="1">
      <c r="B233" s="31"/>
      <c r="C233" s="131" t="s">
        <v>317</v>
      </c>
      <c r="D233" s="131" t="s">
        <v>132</v>
      </c>
      <c r="E233" s="132" t="s">
        <v>343</v>
      </c>
      <c r="F233" s="133" t="s">
        <v>344</v>
      </c>
      <c r="G233" s="134" t="s">
        <v>283</v>
      </c>
      <c r="H233" s="135">
        <v>1</v>
      </c>
      <c r="I233" s="136"/>
      <c r="J233" s="137">
        <f>ROUND(I233*H233,2)</f>
        <v>0</v>
      </c>
      <c r="K233" s="133" t="s">
        <v>345</v>
      </c>
      <c r="L233" s="31"/>
      <c r="M233" s="138" t="s">
        <v>1</v>
      </c>
      <c r="N233" s="139" t="s">
        <v>41</v>
      </c>
      <c r="P233" s="140">
        <f>O233*H233</f>
        <v>0</v>
      </c>
      <c r="Q233" s="140">
        <v>0.10940999999999999</v>
      </c>
      <c r="R233" s="140">
        <f>Q233*H233</f>
        <v>0.10940999999999999</v>
      </c>
      <c r="S233" s="140">
        <v>0</v>
      </c>
      <c r="T233" s="141">
        <f>S233*H233</f>
        <v>0</v>
      </c>
      <c r="AR233" s="142" t="s">
        <v>137</v>
      </c>
      <c r="AT233" s="142" t="s">
        <v>132</v>
      </c>
      <c r="AU233" s="142" t="s">
        <v>86</v>
      </c>
      <c r="AY233" s="16" t="s">
        <v>130</v>
      </c>
      <c r="BE233" s="143">
        <f>IF(N233="základní",J233,0)</f>
        <v>0</v>
      </c>
      <c r="BF233" s="143">
        <f>IF(N233="snížená",J233,0)</f>
        <v>0</v>
      </c>
      <c r="BG233" s="143">
        <f>IF(N233="zákl. přenesená",J233,0)</f>
        <v>0</v>
      </c>
      <c r="BH233" s="143">
        <f>IF(N233="sníž. přenesená",J233,0)</f>
        <v>0</v>
      </c>
      <c r="BI233" s="143">
        <f>IF(N233="nulová",J233,0)</f>
        <v>0</v>
      </c>
      <c r="BJ233" s="16" t="s">
        <v>84</v>
      </c>
      <c r="BK233" s="143">
        <f>ROUND(I233*H233,2)</f>
        <v>0</v>
      </c>
      <c r="BL233" s="16" t="s">
        <v>137</v>
      </c>
      <c r="BM233" s="142" t="s">
        <v>569</v>
      </c>
    </row>
    <row r="234" spans="2:65" s="1" customFormat="1" ht="21.75" customHeight="1">
      <c r="B234" s="31"/>
      <c r="C234" s="165" t="s">
        <v>327</v>
      </c>
      <c r="D234" s="165" t="s">
        <v>189</v>
      </c>
      <c r="E234" s="166" t="s">
        <v>348</v>
      </c>
      <c r="F234" s="167" t="s">
        <v>349</v>
      </c>
      <c r="G234" s="168" t="s">
        <v>283</v>
      </c>
      <c r="H234" s="169">
        <v>1</v>
      </c>
      <c r="I234" s="170"/>
      <c r="J234" s="171">
        <f>ROUND(I234*H234,2)</f>
        <v>0</v>
      </c>
      <c r="K234" s="167" t="s">
        <v>345</v>
      </c>
      <c r="L234" s="172"/>
      <c r="M234" s="173" t="s">
        <v>1</v>
      </c>
      <c r="N234" s="174" t="s">
        <v>41</v>
      </c>
      <c r="P234" s="140">
        <f>O234*H234</f>
        <v>0</v>
      </c>
      <c r="Q234" s="140">
        <v>6.1000000000000004E-3</v>
      </c>
      <c r="R234" s="140">
        <f>Q234*H234</f>
        <v>6.1000000000000004E-3</v>
      </c>
      <c r="S234" s="140">
        <v>0</v>
      </c>
      <c r="T234" s="141">
        <f>S234*H234</f>
        <v>0</v>
      </c>
      <c r="AR234" s="142" t="s">
        <v>171</v>
      </c>
      <c r="AT234" s="142" t="s">
        <v>189</v>
      </c>
      <c r="AU234" s="142" t="s">
        <v>86</v>
      </c>
      <c r="AY234" s="16" t="s">
        <v>130</v>
      </c>
      <c r="BE234" s="143">
        <f>IF(N234="základní",J234,0)</f>
        <v>0</v>
      </c>
      <c r="BF234" s="143">
        <f>IF(N234="snížená",J234,0)</f>
        <v>0</v>
      </c>
      <c r="BG234" s="143">
        <f>IF(N234="zákl. přenesená",J234,0)</f>
        <v>0</v>
      </c>
      <c r="BH234" s="143">
        <f>IF(N234="sníž. přenesená",J234,0)</f>
        <v>0</v>
      </c>
      <c r="BI234" s="143">
        <f>IF(N234="nulová",J234,0)</f>
        <v>0</v>
      </c>
      <c r="BJ234" s="16" t="s">
        <v>84</v>
      </c>
      <c r="BK234" s="143">
        <f>ROUND(I234*H234,2)</f>
        <v>0</v>
      </c>
      <c r="BL234" s="16" t="s">
        <v>137</v>
      </c>
      <c r="BM234" s="142" t="s">
        <v>570</v>
      </c>
    </row>
    <row r="235" spans="2:65" s="1" customFormat="1" ht="24.2" customHeight="1">
      <c r="B235" s="31"/>
      <c r="C235" s="131" t="s">
        <v>332</v>
      </c>
      <c r="D235" s="131" t="s">
        <v>132</v>
      </c>
      <c r="E235" s="132" t="s">
        <v>352</v>
      </c>
      <c r="F235" s="133" t="s">
        <v>353</v>
      </c>
      <c r="G235" s="134" t="s">
        <v>283</v>
      </c>
      <c r="H235" s="135">
        <v>1</v>
      </c>
      <c r="I235" s="136"/>
      <c r="J235" s="137">
        <f>ROUND(I235*H235,2)</f>
        <v>0</v>
      </c>
      <c r="K235" s="133" t="s">
        <v>136</v>
      </c>
      <c r="L235" s="31"/>
      <c r="M235" s="138" t="s">
        <v>1</v>
      </c>
      <c r="N235" s="139" t="s">
        <v>41</v>
      </c>
      <c r="P235" s="140">
        <f>O235*H235</f>
        <v>0</v>
      </c>
      <c r="Q235" s="140">
        <v>6.9999999999999999E-4</v>
      </c>
      <c r="R235" s="140">
        <f>Q235*H235</f>
        <v>6.9999999999999999E-4</v>
      </c>
      <c r="S235" s="140">
        <v>0</v>
      </c>
      <c r="T235" s="141">
        <f>S235*H235</f>
        <v>0</v>
      </c>
      <c r="AR235" s="142" t="s">
        <v>137</v>
      </c>
      <c r="AT235" s="142" t="s">
        <v>132</v>
      </c>
      <c r="AU235" s="142" t="s">
        <v>86</v>
      </c>
      <c r="AY235" s="16" t="s">
        <v>130</v>
      </c>
      <c r="BE235" s="143">
        <f>IF(N235="základní",J235,0)</f>
        <v>0</v>
      </c>
      <c r="BF235" s="143">
        <f>IF(N235="snížená",J235,0)</f>
        <v>0</v>
      </c>
      <c r="BG235" s="143">
        <f>IF(N235="zákl. přenesená",J235,0)</f>
        <v>0</v>
      </c>
      <c r="BH235" s="143">
        <f>IF(N235="sníž. přenesená",J235,0)</f>
        <v>0</v>
      </c>
      <c r="BI235" s="143">
        <f>IF(N235="nulová",J235,0)</f>
        <v>0</v>
      </c>
      <c r="BJ235" s="16" t="s">
        <v>84</v>
      </c>
      <c r="BK235" s="143">
        <f>ROUND(I235*H235,2)</f>
        <v>0</v>
      </c>
      <c r="BL235" s="16" t="s">
        <v>137</v>
      </c>
      <c r="BM235" s="142" t="s">
        <v>571</v>
      </c>
    </row>
    <row r="236" spans="2:65" s="1" customFormat="1" ht="24.2" customHeight="1">
      <c r="B236" s="31"/>
      <c r="C236" s="165" t="s">
        <v>337</v>
      </c>
      <c r="D236" s="165" t="s">
        <v>189</v>
      </c>
      <c r="E236" s="166" t="s">
        <v>356</v>
      </c>
      <c r="F236" s="167" t="s">
        <v>357</v>
      </c>
      <c r="G236" s="168" t="s">
        <v>283</v>
      </c>
      <c r="H236" s="169">
        <v>1</v>
      </c>
      <c r="I236" s="170"/>
      <c r="J236" s="171">
        <f>ROUND(I236*H236,2)</f>
        <v>0</v>
      </c>
      <c r="K236" s="167" t="s">
        <v>136</v>
      </c>
      <c r="L236" s="172"/>
      <c r="M236" s="173" t="s">
        <v>1</v>
      </c>
      <c r="N236" s="174" t="s">
        <v>41</v>
      </c>
      <c r="P236" s="140">
        <f>O236*H236</f>
        <v>0</v>
      </c>
      <c r="Q236" s="140">
        <v>1.2999999999999999E-3</v>
      </c>
      <c r="R236" s="140">
        <f>Q236*H236</f>
        <v>1.2999999999999999E-3</v>
      </c>
      <c r="S236" s="140">
        <v>0</v>
      </c>
      <c r="T236" s="141">
        <f>S236*H236</f>
        <v>0</v>
      </c>
      <c r="AR236" s="142" t="s">
        <v>171</v>
      </c>
      <c r="AT236" s="142" t="s">
        <v>189</v>
      </c>
      <c r="AU236" s="142" t="s">
        <v>86</v>
      </c>
      <c r="AY236" s="16" t="s">
        <v>130</v>
      </c>
      <c r="BE236" s="143">
        <f>IF(N236="základní",J236,0)</f>
        <v>0</v>
      </c>
      <c r="BF236" s="143">
        <f>IF(N236="snížená",J236,0)</f>
        <v>0</v>
      </c>
      <c r="BG236" s="143">
        <f>IF(N236="zákl. přenesená",J236,0)</f>
        <v>0</v>
      </c>
      <c r="BH236" s="143">
        <f>IF(N236="sníž. přenesená",J236,0)</f>
        <v>0</v>
      </c>
      <c r="BI236" s="143">
        <f>IF(N236="nulová",J236,0)</f>
        <v>0</v>
      </c>
      <c r="BJ236" s="16" t="s">
        <v>84</v>
      </c>
      <c r="BK236" s="143">
        <f>ROUND(I236*H236,2)</f>
        <v>0</v>
      </c>
      <c r="BL236" s="16" t="s">
        <v>137</v>
      </c>
      <c r="BM236" s="142" t="s">
        <v>572</v>
      </c>
    </row>
    <row r="237" spans="2:65" s="11" customFormat="1" ht="22.9" customHeight="1">
      <c r="B237" s="119"/>
      <c r="D237" s="120" t="s">
        <v>75</v>
      </c>
      <c r="E237" s="129" t="s">
        <v>359</v>
      </c>
      <c r="F237" s="129" t="s">
        <v>360</v>
      </c>
      <c r="I237" s="122"/>
      <c r="J237" s="130">
        <f>BK237</f>
        <v>0</v>
      </c>
      <c r="L237" s="119"/>
      <c r="M237" s="124"/>
      <c r="P237" s="125">
        <f>SUM(P238:P243)</f>
        <v>0</v>
      </c>
      <c r="R237" s="125">
        <f>SUM(R238:R243)</f>
        <v>0</v>
      </c>
      <c r="T237" s="126">
        <f>SUM(T238:T243)</f>
        <v>0</v>
      </c>
      <c r="AR237" s="120" t="s">
        <v>84</v>
      </c>
      <c r="AT237" s="127" t="s">
        <v>75</v>
      </c>
      <c r="AU237" s="127" t="s">
        <v>84</v>
      </c>
      <c r="AY237" s="120" t="s">
        <v>130</v>
      </c>
      <c r="BK237" s="128">
        <f>SUM(BK238:BK243)</f>
        <v>0</v>
      </c>
    </row>
    <row r="238" spans="2:65" s="1" customFormat="1" ht="24.2" customHeight="1">
      <c r="B238" s="31"/>
      <c r="C238" s="131" t="s">
        <v>342</v>
      </c>
      <c r="D238" s="131" t="s">
        <v>132</v>
      </c>
      <c r="E238" s="132" t="s">
        <v>362</v>
      </c>
      <c r="F238" s="133" t="s">
        <v>363</v>
      </c>
      <c r="G238" s="134" t="s">
        <v>192</v>
      </c>
      <c r="H238" s="135">
        <v>48.418999999999997</v>
      </c>
      <c r="I238" s="136"/>
      <c r="J238" s="137">
        <f>ROUND(I238*H238,2)</f>
        <v>0</v>
      </c>
      <c r="K238" s="133" t="s">
        <v>136</v>
      </c>
      <c r="L238" s="31"/>
      <c r="M238" s="138" t="s">
        <v>1</v>
      </c>
      <c r="N238" s="139" t="s">
        <v>41</v>
      </c>
      <c r="P238" s="140">
        <f>O238*H238</f>
        <v>0</v>
      </c>
      <c r="Q238" s="140">
        <v>0</v>
      </c>
      <c r="R238" s="140">
        <f>Q238*H238</f>
        <v>0</v>
      </c>
      <c r="S238" s="140">
        <v>0</v>
      </c>
      <c r="T238" s="141">
        <f>S238*H238</f>
        <v>0</v>
      </c>
      <c r="AR238" s="142" t="s">
        <v>137</v>
      </c>
      <c r="AT238" s="142" t="s">
        <v>132</v>
      </c>
      <c r="AU238" s="142" t="s">
        <v>86</v>
      </c>
      <c r="AY238" s="16" t="s">
        <v>130</v>
      </c>
      <c r="BE238" s="143">
        <f>IF(N238="základní",J238,0)</f>
        <v>0</v>
      </c>
      <c r="BF238" s="143">
        <f>IF(N238="snížená",J238,0)</f>
        <v>0</v>
      </c>
      <c r="BG238" s="143">
        <f>IF(N238="zákl. přenesená",J238,0)</f>
        <v>0</v>
      </c>
      <c r="BH238" s="143">
        <f>IF(N238="sníž. přenesená",J238,0)</f>
        <v>0</v>
      </c>
      <c r="BI238" s="143">
        <f>IF(N238="nulová",J238,0)</f>
        <v>0</v>
      </c>
      <c r="BJ238" s="16" t="s">
        <v>84</v>
      </c>
      <c r="BK238" s="143">
        <f>ROUND(I238*H238,2)</f>
        <v>0</v>
      </c>
      <c r="BL238" s="16" t="s">
        <v>137</v>
      </c>
      <c r="BM238" s="142" t="s">
        <v>573</v>
      </c>
    </row>
    <row r="239" spans="2:65" s="1" customFormat="1" ht="21.75" customHeight="1">
      <c r="B239" s="31"/>
      <c r="C239" s="131" t="s">
        <v>347</v>
      </c>
      <c r="D239" s="131" t="s">
        <v>132</v>
      </c>
      <c r="E239" s="132" t="s">
        <v>366</v>
      </c>
      <c r="F239" s="133" t="s">
        <v>367</v>
      </c>
      <c r="G239" s="134" t="s">
        <v>192</v>
      </c>
      <c r="H239" s="135">
        <v>48.418999999999997</v>
      </c>
      <c r="I239" s="136"/>
      <c r="J239" s="137">
        <f>ROUND(I239*H239,2)</f>
        <v>0</v>
      </c>
      <c r="K239" s="133" t="s">
        <v>136</v>
      </c>
      <c r="L239" s="31"/>
      <c r="M239" s="138" t="s">
        <v>1</v>
      </c>
      <c r="N239" s="139" t="s">
        <v>41</v>
      </c>
      <c r="P239" s="140">
        <f>O239*H239</f>
        <v>0</v>
      </c>
      <c r="Q239" s="140">
        <v>0</v>
      </c>
      <c r="R239" s="140">
        <f>Q239*H239</f>
        <v>0</v>
      </c>
      <c r="S239" s="140">
        <v>0</v>
      </c>
      <c r="T239" s="141">
        <f>S239*H239</f>
        <v>0</v>
      </c>
      <c r="AR239" s="142" t="s">
        <v>137</v>
      </c>
      <c r="AT239" s="142" t="s">
        <v>132</v>
      </c>
      <c r="AU239" s="142" t="s">
        <v>86</v>
      </c>
      <c r="AY239" s="16" t="s">
        <v>130</v>
      </c>
      <c r="BE239" s="143">
        <f>IF(N239="základní",J239,0)</f>
        <v>0</v>
      </c>
      <c r="BF239" s="143">
        <f>IF(N239="snížená",J239,0)</f>
        <v>0</v>
      </c>
      <c r="BG239" s="143">
        <f>IF(N239="zákl. přenesená",J239,0)</f>
        <v>0</v>
      </c>
      <c r="BH239" s="143">
        <f>IF(N239="sníž. přenesená",J239,0)</f>
        <v>0</v>
      </c>
      <c r="BI239" s="143">
        <f>IF(N239="nulová",J239,0)</f>
        <v>0</v>
      </c>
      <c r="BJ239" s="16" t="s">
        <v>84</v>
      </c>
      <c r="BK239" s="143">
        <f>ROUND(I239*H239,2)</f>
        <v>0</v>
      </c>
      <c r="BL239" s="16" t="s">
        <v>137</v>
      </c>
      <c r="BM239" s="142" t="s">
        <v>574</v>
      </c>
    </row>
    <row r="240" spans="2:65" s="1" customFormat="1" ht="24.2" customHeight="1">
      <c r="B240" s="31"/>
      <c r="C240" s="131" t="s">
        <v>351</v>
      </c>
      <c r="D240" s="131" t="s">
        <v>132</v>
      </c>
      <c r="E240" s="132" t="s">
        <v>370</v>
      </c>
      <c r="F240" s="133" t="s">
        <v>371</v>
      </c>
      <c r="G240" s="134" t="s">
        <v>192</v>
      </c>
      <c r="H240" s="135">
        <v>677.86599999999999</v>
      </c>
      <c r="I240" s="136"/>
      <c r="J240" s="137">
        <f>ROUND(I240*H240,2)</f>
        <v>0</v>
      </c>
      <c r="K240" s="133" t="s">
        <v>1</v>
      </c>
      <c r="L240" s="31"/>
      <c r="M240" s="138" t="s">
        <v>1</v>
      </c>
      <c r="N240" s="139" t="s">
        <v>41</v>
      </c>
      <c r="P240" s="140">
        <f>O240*H240</f>
        <v>0</v>
      </c>
      <c r="Q240" s="140">
        <v>0</v>
      </c>
      <c r="R240" s="140">
        <f>Q240*H240</f>
        <v>0</v>
      </c>
      <c r="S240" s="140">
        <v>0</v>
      </c>
      <c r="T240" s="141">
        <f>S240*H240</f>
        <v>0</v>
      </c>
      <c r="AR240" s="142" t="s">
        <v>137</v>
      </c>
      <c r="AT240" s="142" t="s">
        <v>132</v>
      </c>
      <c r="AU240" s="142" t="s">
        <v>86</v>
      </c>
      <c r="AY240" s="16" t="s">
        <v>130</v>
      </c>
      <c r="BE240" s="143">
        <f>IF(N240="základní",J240,0)</f>
        <v>0</v>
      </c>
      <c r="BF240" s="143">
        <f>IF(N240="snížená",J240,0)</f>
        <v>0</v>
      </c>
      <c r="BG240" s="143">
        <f>IF(N240="zákl. přenesená",J240,0)</f>
        <v>0</v>
      </c>
      <c r="BH240" s="143">
        <f>IF(N240="sníž. přenesená",J240,0)</f>
        <v>0</v>
      </c>
      <c r="BI240" s="143">
        <f>IF(N240="nulová",J240,0)</f>
        <v>0</v>
      </c>
      <c r="BJ240" s="16" t="s">
        <v>84</v>
      </c>
      <c r="BK240" s="143">
        <f>ROUND(I240*H240,2)</f>
        <v>0</v>
      </c>
      <c r="BL240" s="16" t="s">
        <v>137</v>
      </c>
      <c r="BM240" s="142" t="s">
        <v>575</v>
      </c>
    </row>
    <row r="241" spans="2:65" s="13" customFormat="1" ht="11.25">
      <c r="B241" s="151"/>
      <c r="D241" s="145" t="s">
        <v>150</v>
      </c>
      <c r="E241" s="152" t="s">
        <v>1</v>
      </c>
      <c r="F241" s="153" t="s">
        <v>576</v>
      </c>
      <c r="H241" s="154">
        <v>677.86599999999999</v>
      </c>
      <c r="I241" s="155"/>
      <c r="L241" s="151"/>
      <c r="M241" s="156"/>
      <c r="T241" s="157"/>
      <c r="AT241" s="152" t="s">
        <v>150</v>
      </c>
      <c r="AU241" s="152" t="s">
        <v>86</v>
      </c>
      <c r="AV241" s="13" t="s">
        <v>86</v>
      </c>
      <c r="AW241" s="13" t="s">
        <v>32</v>
      </c>
      <c r="AX241" s="13" t="s">
        <v>76</v>
      </c>
      <c r="AY241" s="152" t="s">
        <v>130</v>
      </c>
    </row>
    <row r="242" spans="2:65" s="14" customFormat="1" ht="11.25">
      <c r="B242" s="158"/>
      <c r="D242" s="145" t="s">
        <v>150</v>
      </c>
      <c r="E242" s="159" t="s">
        <v>1</v>
      </c>
      <c r="F242" s="160" t="s">
        <v>155</v>
      </c>
      <c r="H242" s="161">
        <v>677.86599999999999</v>
      </c>
      <c r="I242" s="162"/>
      <c r="L242" s="158"/>
      <c r="M242" s="163"/>
      <c r="T242" s="164"/>
      <c r="AT242" s="159" t="s">
        <v>150</v>
      </c>
      <c r="AU242" s="159" t="s">
        <v>86</v>
      </c>
      <c r="AV242" s="14" t="s">
        <v>137</v>
      </c>
      <c r="AW242" s="14" t="s">
        <v>32</v>
      </c>
      <c r="AX242" s="14" t="s">
        <v>84</v>
      </c>
      <c r="AY242" s="159" t="s">
        <v>130</v>
      </c>
    </row>
    <row r="243" spans="2:65" s="1" customFormat="1" ht="44.25" customHeight="1">
      <c r="B243" s="31"/>
      <c r="C243" s="131" t="s">
        <v>355</v>
      </c>
      <c r="D243" s="131" t="s">
        <v>132</v>
      </c>
      <c r="E243" s="132" t="s">
        <v>380</v>
      </c>
      <c r="F243" s="133" t="s">
        <v>381</v>
      </c>
      <c r="G243" s="134" t="s">
        <v>192</v>
      </c>
      <c r="H243" s="135">
        <v>48.418999999999997</v>
      </c>
      <c r="I243" s="136"/>
      <c r="J243" s="137">
        <f>ROUND(I243*H243,2)</f>
        <v>0</v>
      </c>
      <c r="K243" s="133" t="s">
        <v>136</v>
      </c>
      <c r="L243" s="31"/>
      <c r="M243" s="138" t="s">
        <v>1</v>
      </c>
      <c r="N243" s="139" t="s">
        <v>41</v>
      </c>
      <c r="P243" s="140">
        <f>O243*H243</f>
        <v>0</v>
      </c>
      <c r="Q243" s="140">
        <v>0</v>
      </c>
      <c r="R243" s="140">
        <f>Q243*H243</f>
        <v>0</v>
      </c>
      <c r="S243" s="140">
        <v>0</v>
      </c>
      <c r="T243" s="141">
        <f>S243*H243</f>
        <v>0</v>
      </c>
      <c r="AR243" s="142" t="s">
        <v>137</v>
      </c>
      <c r="AT243" s="142" t="s">
        <v>132</v>
      </c>
      <c r="AU243" s="142" t="s">
        <v>86</v>
      </c>
      <c r="AY243" s="16" t="s">
        <v>130</v>
      </c>
      <c r="BE243" s="143">
        <f>IF(N243="základní",J243,0)</f>
        <v>0</v>
      </c>
      <c r="BF243" s="143">
        <f>IF(N243="snížená",J243,0)</f>
        <v>0</v>
      </c>
      <c r="BG243" s="143">
        <f>IF(N243="zákl. přenesená",J243,0)</f>
        <v>0</v>
      </c>
      <c r="BH243" s="143">
        <f>IF(N243="sníž. přenesená",J243,0)</f>
        <v>0</v>
      </c>
      <c r="BI243" s="143">
        <f>IF(N243="nulová",J243,0)</f>
        <v>0</v>
      </c>
      <c r="BJ243" s="16" t="s">
        <v>84</v>
      </c>
      <c r="BK243" s="143">
        <f>ROUND(I243*H243,2)</f>
        <v>0</v>
      </c>
      <c r="BL243" s="16" t="s">
        <v>137</v>
      </c>
      <c r="BM243" s="142" t="s">
        <v>577</v>
      </c>
    </row>
    <row r="244" spans="2:65" s="11" customFormat="1" ht="22.9" customHeight="1">
      <c r="B244" s="119"/>
      <c r="D244" s="120" t="s">
        <v>75</v>
      </c>
      <c r="E244" s="129" t="s">
        <v>383</v>
      </c>
      <c r="F244" s="129" t="s">
        <v>384</v>
      </c>
      <c r="I244" s="122"/>
      <c r="J244" s="130">
        <f>BK244</f>
        <v>0</v>
      </c>
      <c r="L244" s="119"/>
      <c r="M244" s="124"/>
      <c r="P244" s="125">
        <f>P245</f>
        <v>0</v>
      </c>
      <c r="R244" s="125">
        <f>R245</f>
        <v>0</v>
      </c>
      <c r="T244" s="126">
        <f>T245</f>
        <v>0</v>
      </c>
      <c r="AR244" s="120" t="s">
        <v>84</v>
      </c>
      <c r="AT244" s="127" t="s">
        <v>75</v>
      </c>
      <c r="AU244" s="127" t="s">
        <v>84</v>
      </c>
      <c r="AY244" s="120" t="s">
        <v>130</v>
      </c>
      <c r="BK244" s="128">
        <f>BK245</f>
        <v>0</v>
      </c>
    </row>
    <row r="245" spans="2:65" s="1" customFormat="1" ht="24.2" customHeight="1">
      <c r="B245" s="31"/>
      <c r="C245" s="131" t="s">
        <v>361</v>
      </c>
      <c r="D245" s="131" t="s">
        <v>132</v>
      </c>
      <c r="E245" s="132" t="s">
        <v>386</v>
      </c>
      <c r="F245" s="133" t="s">
        <v>387</v>
      </c>
      <c r="G245" s="134" t="s">
        <v>192</v>
      </c>
      <c r="H245" s="135">
        <v>81.671999999999997</v>
      </c>
      <c r="I245" s="136"/>
      <c r="J245" s="137">
        <f>ROUND(I245*H245,2)</f>
        <v>0</v>
      </c>
      <c r="K245" s="133" t="s">
        <v>136</v>
      </c>
      <c r="L245" s="31"/>
      <c r="M245" s="138" t="s">
        <v>1</v>
      </c>
      <c r="N245" s="139" t="s">
        <v>41</v>
      </c>
      <c r="P245" s="140">
        <f>O245*H245</f>
        <v>0</v>
      </c>
      <c r="Q245" s="140">
        <v>0</v>
      </c>
      <c r="R245" s="140">
        <f>Q245*H245</f>
        <v>0</v>
      </c>
      <c r="S245" s="140">
        <v>0</v>
      </c>
      <c r="T245" s="141">
        <f>S245*H245</f>
        <v>0</v>
      </c>
      <c r="AR245" s="142" t="s">
        <v>137</v>
      </c>
      <c r="AT245" s="142" t="s">
        <v>132</v>
      </c>
      <c r="AU245" s="142" t="s">
        <v>86</v>
      </c>
      <c r="AY245" s="16" t="s">
        <v>130</v>
      </c>
      <c r="BE245" s="143">
        <f>IF(N245="základní",J245,0)</f>
        <v>0</v>
      </c>
      <c r="BF245" s="143">
        <f>IF(N245="snížená",J245,0)</f>
        <v>0</v>
      </c>
      <c r="BG245" s="143">
        <f>IF(N245="zákl. přenesená",J245,0)</f>
        <v>0</v>
      </c>
      <c r="BH245" s="143">
        <f>IF(N245="sníž. přenesená",J245,0)</f>
        <v>0</v>
      </c>
      <c r="BI245" s="143">
        <f>IF(N245="nulová",J245,0)</f>
        <v>0</v>
      </c>
      <c r="BJ245" s="16" t="s">
        <v>84</v>
      </c>
      <c r="BK245" s="143">
        <f>ROUND(I245*H245,2)</f>
        <v>0</v>
      </c>
      <c r="BL245" s="16" t="s">
        <v>137</v>
      </c>
      <c r="BM245" s="142" t="s">
        <v>578</v>
      </c>
    </row>
    <row r="246" spans="2:65" s="11" customFormat="1" ht="25.9" customHeight="1">
      <c r="B246" s="119"/>
      <c r="D246" s="120" t="s">
        <v>75</v>
      </c>
      <c r="E246" s="121" t="s">
        <v>389</v>
      </c>
      <c r="F246" s="121" t="s">
        <v>390</v>
      </c>
      <c r="I246" s="122"/>
      <c r="J246" s="123">
        <f>BK246</f>
        <v>0</v>
      </c>
      <c r="L246" s="119"/>
      <c r="M246" s="124"/>
      <c r="P246" s="125">
        <f>P247+P249</f>
        <v>0</v>
      </c>
      <c r="R246" s="125">
        <f>R247+R249</f>
        <v>0</v>
      </c>
      <c r="T246" s="126">
        <f>T247+T249</f>
        <v>0</v>
      </c>
      <c r="AR246" s="120" t="s">
        <v>156</v>
      </c>
      <c r="AT246" s="127" t="s">
        <v>75</v>
      </c>
      <c r="AU246" s="127" t="s">
        <v>76</v>
      </c>
      <c r="AY246" s="120" t="s">
        <v>130</v>
      </c>
      <c r="BK246" s="128">
        <f>BK247+BK249</f>
        <v>0</v>
      </c>
    </row>
    <row r="247" spans="2:65" s="11" customFormat="1" ht="22.9" customHeight="1">
      <c r="B247" s="119"/>
      <c r="D247" s="120" t="s">
        <v>75</v>
      </c>
      <c r="E247" s="129" t="s">
        <v>391</v>
      </c>
      <c r="F247" s="129" t="s">
        <v>392</v>
      </c>
      <c r="I247" s="122"/>
      <c r="J247" s="130">
        <f>BK247</f>
        <v>0</v>
      </c>
      <c r="L247" s="119"/>
      <c r="M247" s="124"/>
      <c r="P247" s="125">
        <f>P248</f>
        <v>0</v>
      </c>
      <c r="R247" s="125">
        <f>R248</f>
        <v>0</v>
      </c>
      <c r="T247" s="126">
        <f>T248</f>
        <v>0</v>
      </c>
      <c r="AR247" s="120" t="s">
        <v>156</v>
      </c>
      <c r="AT247" s="127" t="s">
        <v>75</v>
      </c>
      <c r="AU247" s="127" t="s">
        <v>84</v>
      </c>
      <c r="AY247" s="120" t="s">
        <v>130</v>
      </c>
      <c r="BK247" s="128">
        <f>BK248</f>
        <v>0</v>
      </c>
    </row>
    <row r="248" spans="2:65" s="1" customFormat="1" ht="16.5" customHeight="1">
      <c r="B248" s="31"/>
      <c r="C248" s="131" t="s">
        <v>365</v>
      </c>
      <c r="D248" s="131" t="s">
        <v>132</v>
      </c>
      <c r="E248" s="132" t="s">
        <v>399</v>
      </c>
      <c r="F248" s="133" t="s">
        <v>400</v>
      </c>
      <c r="G248" s="134" t="s">
        <v>395</v>
      </c>
      <c r="H248" s="135">
        <v>1</v>
      </c>
      <c r="I248" s="136"/>
      <c r="J248" s="137">
        <f>ROUND(I248*H248,2)</f>
        <v>0</v>
      </c>
      <c r="K248" s="133" t="s">
        <v>136</v>
      </c>
      <c r="L248" s="31"/>
      <c r="M248" s="138" t="s">
        <v>1</v>
      </c>
      <c r="N248" s="139" t="s">
        <v>41</v>
      </c>
      <c r="P248" s="140">
        <f>O248*H248</f>
        <v>0</v>
      </c>
      <c r="Q248" s="140">
        <v>0</v>
      </c>
      <c r="R248" s="140">
        <f>Q248*H248</f>
        <v>0</v>
      </c>
      <c r="S248" s="140">
        <v>0</v>
      </c>
      <c r="T248" s="141">
        <f>S248*H248</f>
        <v>0</v>
      </c>
      <c r="AR248" s="142" t="s">
        <v>396</v>
      </c>
      <c r="AT248" s="142" t="s">
        <v>132</v>
      </c>
      <c r="AU248" s="142" t="s">
        <v>86</v>
      </c>
      <c r="AY248" s="16" t="s">
        <v>130</v>
      </c>
      <c r="BE248" s="143">
        <f>IF(N248="základní",J248,0)</f>
        <v>0</v>
      </c>
      <c r="BF248" s="143">
        <f>IF(N248="snížená",J248,0)</f>
        <v>0</v>
      </c>
      <c r="BG248" s="143">
        <f>IF(N248="zákl. přenesená",J248,0)</f>
        <v>0</v>
      </c>
      <c r="BH248" s="143">
        <f>IF(N248="sníž. přenesená",J248,0)</f>
        <v>0</v>
      </c>
      <c r="BI248" s="143">
        <f>IF(N248="nulová",J248,0)</f>
        <v>0</v>
      </c>
      <c r="BJ248" s="16" t="s">
        <v>84</v>
      </c>
      <c r="BK248" s="143">
        <f>ROUND(I248*H248,2)</f>
        <v>0</v>
      </c>
      <c r="BL248" s="16" t="s">
        <v>396</v>
      </c>
      <c r="BM248" s="142" t="s">
        <v>579</v>
      </c>
    </row>
    <row r="249" spans="2:65" s="11" customFormat="1" ht="22.9" customHeight="1">
      <c r="B249" s="119"/>
      <c r="D249" s="120" t="s">
        <v>75</v>
      </c>
      <c r="E249" s="129" t="s">
        <v>402</v>
      </c>
      <c r="F249" s="129" t="s">
        <v>403</v>
      </c>
      <c r="I249" s="122"/>
      <c r="J249" s="130">
        <f>BK249</f>
        <v>0</v>
      </c>
      <c r="L249" s="119"/>
      <c r="M249" s="124"/>
      <c r="P249" s="125">
        <f>P250</f>
        <v>0</v>
      </c>
      <c r="R249" s="125">
        <f>R250</f>
        <v>0</v>
      </c>
      <c r="T249" s="126">
        <f>T250</f>
        <v>0</v>
      </c>
      <c r="AR249" s="120" t="s">
        <v>156</v>
      </c>
      <c r="AT249" s="127" t="s">
        <v>75</v>
      </c>
      <c r="AU249" s="127" t="s">
        <v>84</v>
      </c>
      <c r="AY249" s="120" t="s">
        <v>130</v>
      </c>
      <c r="BK249" s="128">
        <f>BK250</f>
        <v>0</v>
      </c>
    </row>
    <row r="250" spans="2:65" s="1" customFormat="1" ht="16.5" customHeight="1">
      <c r="B250" s="31"/>
      <c r="C250" s="131" t="s">
        <v>369</v>
      </c>
      <c r="D250" s="131" t="s">
        <v>132</v>
      </c>
      <c r="E250" s="132" t="s">
        <v>405</v>
      </c>
      <c r="F250" s="133" t="s">
        <v>403</v>
      </c>
      <c r="G250" s="134" t="s">
        <v>395</v>
      </c>
      <c r="H250" s="135">
        <v>1</v>
      </c>
      <c r="I250" s="136"/>
      <c r="J250" s="137">
        <f>ROUND(I250*H250,2)</f>
        <v>0</v>
      </c>
      <c r="K250" s="133" t="s">
        <v>136</v>
      </c>
      <c r="L250" s="31"/>
      <c r="M250" s="175" t="s">
        <v>1</v>
      </c>
      <c r="N250" s="176" t="s">
        <v>41</v>
      </c>
      <c r="O250" s="177"/>
      <c r="P250" s="178">
        <f>O250*H250</f>
        <v>0</v>
      </c>
      <c r="Q250" s="178">
        <v>0</v>
      </c>
      <c r="R250" s="178">
        <f>Q250*H250</f>
        <v>0</v>
      </c>
      <c r="S250" s="178">
        <v>0</v>
      </c>
      <c r="T250" s="179">
        <f>S250*H250</f>
        <v>0</v>
      </c>
      <c r="AR250" s="142" t="s">
        <v>396</v>
      </c>
      <c r="AT250" s="142" t="s">
        <v>132</v>
      </c>
      <c r="AU250" s="142" t="s">
        <v>86</v>
      </c>
      <c r="AY250" s="16" t="s">
        <v>130</v>
      </c>
      <c r="BE250" s="143">
        <f>IF(N250="základní",J250,0)</f>
        <v>0</v>
      </c>
      <c r="BF250" s="143">
        <f>IF(N250="snížená",J250,0)</f>
        <v>0</v>
      </c>
      <c r="BG250" s="143">
        <f>IF(N250="zákl. přenesená",J250,0)</f>
        <v>0</v>
      </c>
      <c r="BH250" s="143">
        <f>IF(N250="sníž. přenesená",J250,0)</f>
        <v>0</v>
      </c>
      <c r="BI250" s="143">
        <f>IF(N250="nulová",J250,0)</f>
        <v>0</v>
      </c>
      <c r="BJ250" s="16" t="s">
        <v>84</v>
      </c>
      <c r="BK250" s="143">
        <f>ROUND(I250*H250,2)</f>
        <v>0</v>
      </c>
      <c r="BL250" s="16" t="s">
        <v>396</v>
      </c>
      <c r="BM250" s="142" t="s">
        <v>580</v>
      </c>
    </row>
    <row r="251" spans="2:65" s="1" customFormat="1" ht="6.95" customHeight="1">
      <c r="B251" s="43"/>
      <c r="C251" s="44"/>
      <c r="D251" s="44"/>
      <c r="E251" s="44"/>
      <c r="F251" s="44"/>
      <c r="G251" s="44"/>
      <c r="H251" s="44"/>
      <c r="I251" s="44"/>
      <c r="J251" s="44"/>
      <c r="K251" s="44"/>
      <c r="L251" s="31"/>
    </row>
  </sheetData>
  <sheetProtection algorithmName="SHA-512" hashValue="CuS4OGCWbDwC8IAN0T2sQgrjht+4Ww8GncfvkFZBFR+FIZ8nGMFrL17C9WQ8kOM2pNC4OcIixuUfz7uA57q7Gg==" saltValue="k0x0utPULQeK4b6t7NmbKYS5yGKaGgoSI1tZeeuIM7+U204NS8UGbvLYiEIsrLH4hzL14d3Z+n+IGXBdrLPyAg==" spinCount="100000" sheet="1" objects="1" scenarios="1" formatColumns="0" formatRows="0" autoFilter="0"/>
  <autoFilter ref="C126:K250" xr:uid="{00000000-0009-0000-0000-000003000000}"/>
  <mergeCells count="9">
    <mergeCell ref="E87:H87"/>
    <mergeCell ref="E117:H117"/>
    <mergeCell ref="E119:H11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246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AT2" s="16" t="s">
        <v>95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86</v>
      </c>
    </row>
    <row r="4" spans="2:46" ht="24.95" customHeight="1">
      <c r="B4" s="19"/>
      <c r="D4" s="20" t="s">
        <v>96</v>
      </c>
      <c r="L4" s="19"/>
      <c r="M4" s="87" t="s">
        <v>10</v>
      </c>
      <c r="AT4" s="16" t="s">
        <v>4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26.25" customHeight="1">
      <c r="B7" s="19"/>
      <c r="E7" s="218" t="str">
        <f>'Rekapitulace stavby'!K6</f>
        <v>Rekonstrukce komunikací Akátová, Dubová, Smrková a Borová v obci Čakovičky</v>
      </c>
      <c r="F7" s="219"/>
      <c r="G7" s="219"/>
      <c r="H7" s="219"/>
      <c r="L7" s="19"/>
    </row>
    <row r="8" spans="2:46" s="1" customFormat="1" ht="12" customHeight="1">
      <c r="B8" s="31"/>
      <c r="D8" s="26" t="s">
        <v>97</v>
      </c>
      <c r="L8" s="31"/>
    </row>
    <row r="9" spans="2:46" s="1" customFormat="1" ht="16.5" customHeight="1">
      <c r="B9" s="31"/>
      <c r="E9" s="180" t="s">
        <v>581</v>
      </c>
      <c r="F9" s="220"/>
      <c r="G9" s="220"/>
      <c r="H9" s="220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26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21</v>
      </c>
      <c r="I12" s="26" t="s">
        <v>22</v>
      </c>
      <c r="J12" s="51" t="str">
        <f>'Rekapitulace stavby'!AN8</f>
        <v>24. 4. 2022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24</v>
      </c>
      <c r="I14" s="26" t="s">
        <v>25</v>
      </c>
      <c r="J14" s="24" t="s">
        <v>1</v>
      </c>
      <c r="L14" s="31"/>
    </row>
    <row r="15" spans="2:46" s="1" customFormat="1" ht="18" customHeight="1">
      <c r="B15" s="31"/>
      <c r="E15" s="24" t="s">
        <v>26</v>
      </c>
      <c r="I15" s="26" t="s">
        <v>27</v>
      </c>
      <c r="J15" s="24" t="s">
        <v>1</v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28</v>
      </c>
      <c r="I17" s="26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21" t="str">
        <f>'Rekapitulace stavby'!E14</f>
        <v>Vyplň údaj</v>
      </c>
      <c r="F18" s="202"/>
      <c r="G18" s="202"/>
      <c r="H18" s="202"/>
      <c r="I18" s="26" t="s">
        <v>27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30</v>
      </c>
      <c r="I20" s="26" t="s">
        <v>25</v>
      </c>
      <c r="J20" s="24" t="s">
        <v>1</v>
      </c>
      <c r="L20" s="31"/>
    </row>
    <row r="21" spans="2:12" s="1" customFormat="1" ht="18" customHeight="1">
      <c r="B21" s="31"/>
      <c r="E21" s="24" t="s">
        <v>31</v>
      </c>
      <c r="I21" s="26" t="s">
        <v>27</v>
      </c>
      <c r="J21" s="24" t="s">
        <v>1</v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33</v>
      </c>
      <c r="I23" s="26" t="s">
        <v>25</v>
      </c>
      <c r="J23" s="24" t="str">
        <f>IF('Rekapitulace stavby'!AN19="","",'Rekapitulace stavby'!AN19)</f>
        <v/>
      </c>
      <c r="L23" s="31"/>
    </row>
    <row r="24" spans="2:12" s="1" customFormat="1" ht="18" customHeight="1">
      <c r="B24" s="31"/>
      <c r="E24" s="24" t="str">
        <f>IF('Rekapitulace stavby'!E20="","",'Rekapitulace stavby'!E20)</f>
        <v xml:space="preserve"> </v>
      </c>
      <c r="I24" s="26" t="s">
        <v>27</v>
      </c>
      <c r="J24" s="24" t="str">
        <f>IF('Rekapitulace stavby'!AN20="","",'Rekapitulace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35</v>
      </c>
      <c r="L26" s="31"/>
    </row>
    <row r="27" spans="2:12" s="7" customFormat="1" ht="16.5" customHeight="1">
      <c r="B27" s="88"/>
      <c r="E27" s="207" t="s">
        <v>1</v>
      </c>
      <c r="F27" s="207"/>
      <c r="G27" s="207"/>
      <c r="H27" s="207"/>
      <c r="L27" s="88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89" t="s">
        <v>36</v>
      </c>
      <c r="J30" s="65">
        <f>ROUND(J127,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5" customHeight="1">
      <c r="B32" s="31"/>
      <c r="F32" s="34" t="s">
        <v>38</v>
      </c>
      <c r="I32" s="34" t="s">
        <v>37</v>
      </c>
      <c r="J32" s="34" t="s">
        <v>39</v>
      </c>
      <c r="L32" s="31"/>
    </row>
    <row r="33" spans="2:12" s="1" customFormat="1" ht="14.45" customHeight="1">
      <c r="B33" s="31"/>
      <c r="D33" s="54" t="s">
        <v>40</v>
      </c>
      <c r="E33" s="26" t="s">
        <v>41</v>
      </c>
      <c r="F33" s="90">
        <f>ROUND((SUM(BE127:BE245)),  2)</f>
        <v>0</v>
      </c>
      <c r="I33" s="91">
        <v>0.21</v>
      </c>
      <c r="J33" s="90">
        <f>ROUND(((SUM(BE127:BE245))*I33),  2)</f>
        <v>0</v>
      </c>
      <c r="L33" s="31"/>
    </row>
    <row r="34" spans="2:12" s="1" customFormat="1" ht="14.45" customHeight="1">
      <c r="B34" s="31"/>
      <c r="E34" s="26" t="s">
        <v>42</v>
      </c>
      <c r="F34" s="90">
        <f>ROUND((SUM(BF127:BF245)),  2)</f>
        <v>0</v>
      </c>
      <c r="I34" s="91">
        <v>0.15</v>
      </c>
      <c r="J34" s="90">
        <f>ROUND(((SUM(BF127:BF245))*I34),  2)</f>
        <v>0</v>
      </c>
      <c r="L34" s="31"/>
    </row>
    <row r="35" spans="2:12" s="1" customFormat="1" ht="14.45" hidden="1" customHeight="1">
      <c r="B35" s="31"/>
      <c r="E35" s="26" t="s">
        <v>43</v>
      </c>
      <c r="F35" s="90">
        <f>ROUND((SUM(BG127:BG245)),  2)</f>
        <v>0</v>
      </c>
      <c r="I35" s="91">
        <v>0.21</v>
      </c>
      <c r="J35" s="90">
        <f>0</f>
        <v>0</v>
      </c>
      <c r="L35" s="31"/>
    </row>
    <row r="36" spans="2:12" s="1" customFormat="1" ht="14.45" hidden="1" customHeight="1">
      <c r="B36" s="31"/>
      <c r="E36" s="26" t="s">
        <v>44</v>
      </c>
      <c r="F36" s="90">
        <f>ROUND((SUM(BH127:BH245)),  2)</f>
        <v>0</v>
      </c>
      <c r="I36" s="91">
        <v>0.15</v>
      </c>
      <c r="J36" s="90">
        <f>0</f>
        <v>0</v>
      </c>
      <c r="L36" s="31"/>
    </row>
    <row r="37" spans="2:12" s="1" customFormat="1" ht="14.45" hidden="1" customHeight="1">
      <c r="B37" s="31"/>
      <c r="E37" s="26" t="s">
        <v>45</v>
      </c>
      <c r="F37" s="90">
        <f>ROUND((SUM(BI127:BI245)),  2)</f>
        <v>0</v>
      </c>
      <c r="I37" s="91">
        <v>0</v>
      </c>
      <c r="J37" s="90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2"/>
      <c r="D39" s="93" t="s">
        <v>46</v>
      </c>
      <c r="E39" s="56"/>
      <c r="F39" s="56"/>
      <c r="G39" s="94" t="s">
        <v>47</v>
      </c>
      <c r="H39" s="95" t="s">
        <v>48</v>
      </c>
      <c r="I39" s="56"/>
      <c r="J39" s="96">
        <f>SUM(J30:J37)</f>
        <v>0</v>
      </c>
      <c r="K39" s="97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49</v>
      </c>
      <c r="E50" s="41"/>
      <c r="F50" s="41"/>
      <c r="G50" s="40" t="s">
        <v>50</v>
      </c>
      <c r="H50" s="41"/>
      <c r="I50" s="41"/>
      <c r="J50" s="41"/>
      <c r="K50" s="41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2" t="s">
        <v>51</v>
      </c>
      <c r="E61" s="33"/>
      <c r="F61" s="98" t="s">
        <v>52</v>
      </c>
      <c r="G61" s="42" t="s">
        <v>51</v>
      </c>
      <c r="H61" s="33"/>
      <c r="I61" s="33"/>
      <c r="J61" s="99" t="s">
        <v>52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0" t="s">
        <v>53</v>
      </c>
      <c r="E65" s="41"/>
      <c r="F65" s="41"/>
      <c r="G65" s="40" t="s">
        <v>54</v>
      </c>
      <c r="H65" s="41"/>
      <c r="I65" s="41"/>
      <c r="J65" s="41"/>
      <c r="K65" s="41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2" t="s">
        <v>51</v>
      </c>
      <c r="E76" s="33"/>
      <c r="F76" s="98" t="s">
        <v>52</v>
      </c>
      <c r="G76" s="42" t="s">
        <v>51</v>
      </c>
      <c r="H76" s="33"/>
      <c r="I76" s="33"/>
      <c r="J76" s="99" t="s">
        <v>52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5" customHeight="1">
      <c r="B82" s="31"/>
      <c r="C82" s="20" t="s">
        <v>99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26.25" customHeight="1">
      <c r="B85" s="31"/>
      <c r="E85" s="218" t="str">
        <f>E7</f>
        <v>Rekonstrukce komunikací Akátová, Dubová, Smrková a Borová v obci Čakovičky</v>
      </c>
      <c r="F85" s="219"/>
      <c r="G85" s="219"/>
      <c r="H85" s="219"/>
      <c r="L85" s="31"/>
    </row>
    <row r="86" spans="2:47" s="1" customFormat="1" ht="12" customHeight="1">
      <c r="B86" s="31"/>
      <c r="C86" s="26" t="s">
        <v>97</v>
      </c>
      <c r="L86" s="31"/>
    </row>
    <row r="87" spans="2:47" s="1" customFormat="1" ht="16.5" customHeight="1">
      <c r="B87" s="31"/>
      <c r="E87" s="180" t="str">
        <f>E9</f>
        <v>04 - Trasa 4 - komunikace  ulice Borová</v>
      </c>
      <c r="F87" s="220"/>
      <c r="G87" s="220"/>
      <c r="H87" s="220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20</v>
      </c>
      <c r="F89" s="24" t="str">
        <f>F12</f>
        <v>obec Čakovičky</v>
      </c>
      <c r="I89" s="26" t="s">
        <v>22</v>
      </c>
      <c r="J89" s="51" t="str">
        <f>IF(J12="","",J12)</f>
        <v>24. 4. 2022</v>
      </c>
      <c r="L89" s="31"/>
    </row>
    <row r="90" spans="2:47" s="1" customFormat="1" ht="6.95" customHeight="1">
      <c r="B90" s="31"/>
      <c r="L90" s="31"/>
    </row>
    <row r="91" spans="2:47" s="1" customFormat="1" ht="40.15" customHeight="1">
      <c r="B91" s="31"/>
      <c r="C91" s="26" t="s">
        <v>24</v>
      </c>
      <c r="F91" s="24" t="str">
        <f>E15</f>
        <v>Obec Čakovičky , Kojetická 32 , 250 63 Čakovičky</v>
      </c>
      <c r="I91" s="26" t="s">
        <v>30</v>
      </c>
      <c r="J91" s="29" t="str">
        <f>E21</f>
        <v>GRP geodézie a projekce, Ing. Iva Rotheová</v>
      </c>
      <c r="L91" s="31"/>
    </row>
    <row r="92" spans="2:47" s="1" customFormat="1" ht="15.2" customHeight="1">
      <c r="B92" s="31"/>
      <c r="C92" s="26" t="s">
        <v>28</v>
      </c>
      <c r="F92" s="24" t="str">
        <f>IF(E18="","",E18)</f>
        <v>Vyplň údaj</v>
      </c>
      <c r="I92" s="26" t="s">
        <v>33</v>
      </c>
      <c r="J92" s="29" t="str">
        <f>E24</f>
        <v xml:space="preserve"> 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0" t="s">
        <v>100</v>
      </c>
      <c r="D94" s="92"/>
      <c r="E94" s="92"/>
      <c r="F94" s="92"/>
      <c r="G94" s="92"/>
      <c r="H94" s="92"/>
      <c r="I94" s="92"/>
      <c r="J94" s="101" t="s">
        <v>101</v>
      </c>
      <c r="K94" s="92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2" t="s">
        <v>102</v>
      </c>
      <c r="J96" s="65">
        <f>J127</f>
        <v>0</v>
      </c>
      <c r="L96" s="31"/>
      <c r="AU96" s="16" t="s">
        <v>103</v>
      </c>
    </row>
    <row r="97" spans="2:12" s="8" customFormat="1" ht="24.95" customHeight="1">
      <c r="B97" s="103"/>
      <c r="D97" s="104" t="s">
        <v>104</v>
      </c>
      <c r="E97" s="105"/>
      <c r="F97" s="105"/>
      <c r="G97" s="105"/>
      <c r="H97" s="105"/>
      <c r="I97" s="105"/>
      <c r="J97" s="106">
        <f>J128</f>
        <v>0</v>
      </c>
      <c r="L97" s="103"/>
    </row>
    <row r="98" spans="2:12" s="9" customFormat="1" ht="19.899999999999999" customHeight="1">
      <c r="B98" s="107"/>
      <c r="D98" s="108" t="s">
        <v>105</v>
      </c>
      <c r="E98" s="109"/>
      <c r="F98" s="109"/>
      <c r="G98" s="109"/>
      <c r="H98" s="109"/>
      <c r="I98" s="109"/>
      <c r="J98" s="110">
        <f>J129</f>
        <v>0</v>
      </c>
      <c r="L98" s="107"/>
    </row>
    <row r="99" spans="2:12" s="9" customFormat="1" ht="19.899999999999999" customHeight="1">
      <c r="B99" s="107"/>
      <c r="D99" s="108" t="s">
        <v>106</v>
      </c>
      <c r="E99" s="109"/>
      <c r="F99" s="109"/>
      <c r="G99" s="109"/>
      <c r="H99" s="109"/>
      <c r="I99" s="109"/>
      <c r="J99" s="110">
        <f>J152</f>
        <v>0</v>
      </c>
      <c r="L99" s="107"/>
    </row>
    <row r="100" spans="2:12" s="9" customFormat="1" ht="19.899999999999999" customHeight="1">
      <c r="B100" s="107"/>
      <c r="D100" s="108" t="s">
        <v>107</v>
      </c>
      <c r="E100" s="109"/>
      <c r="F100" s="109"/>
      <c r="G100" s="109"/>
      <c r="H100" s="109"/>
      <c r="I100" s="109"/>
      <c r="J100" s="110">
        <f>J157</f>
        <v>0</v>
      </c>
      <c r="L100" s="107"/>
    </row>
    <row r="101" spans="2:12" s="9" customFormat="1" ht="19.899999999999999" customHeight="1">
      <c r="B101" s="107"/>
      <c r="D101" s="108" t="s">
        <v>108</v>
      </c>
      <c r="E101" s="109"/>
      <c r="F101" s="109"/>
      <c r="G101" s="109"/>
      <c r="H101" s="109"/>
      <c r="I101" s="109"/>
      <c r="J101" s="110">
        <f>J182</f>
        <v>0</v>
      </c>
      <c r="L101" s="107"/>
    </row>
    <row r="102" spans="2:12" s="9" customFormat="1" ht="19.899999999999999" customHeight="1">
      <c r="B102" s="107"/>
      <c r="D102" s="108" t="s">
        <v>109</v>
      </c>
      <c r="E102" s="109"/>
      <c r="F102" s="109"/>
      <c r="G102" s="109"/>
      <c r="H102" s="109"/>
      <c r="I102" s="109"/>
      <c r="J102" s="110">
        <f>J203</f>
        <v>0</v>
      </c>
      <c r="L102" s="107"/>
    </row>
    <row r="103" spans="2:12" s="9" customFormat="1" ht="19.899999999999999" customHeight="1">
      <c r="B103" s="107"/>
      <c r="D103" s="108" t="s">
        <v>110</v>
      </c>
      <c r="E103" s="109"/>
      <c r="F103" s="109"/>
      <c r="G103" s="109"/>
      <c r="H103" s="109"/>
      <c r="I103" s="109"/>
      <c r="J103" s="110">
        <f>J231</f>
        <v>0</v>
      </c>
      <c r="L103" s="107"/>
    </row>
    <row r="104" spans="2:12" s="9" customFormat="1" ht="19.899999999999999" customHeight="1">
      <c r="B104" s="107"/>
      <c r="D104" s="108" t="s">
        <v>111</v>
      </c>
      <c r="E104" s="109"/>
      <c r="F104" s="109"/>
      <c r="G104" s="109"/>
      <c r="H104" s="109"/>
      <c r="I104" s="109"/>
      <c r="J104" s="110">
        <f>J239</f>
        <v>0</v>
      </c>
      <c r="L104" s="107"/>
    </row>
    <row r="105" spans="2:12" s="8" customFormat="1" ht="24.95" customHeight="1">
      <c r="B105" s="103"/>
      <c r="D105" s="104" t="s">
        <v>112</v>
      </c>
      <c r="E105" s="105"/>
      <c r="F105" s="105"/>
      <c r="G105" s="105"/>
      <c r="H105" s="105"/>
      <c r="I105" s="105"/>
      <c r="J105" s="106">
        <f>J241</f>
        <v>0</v>
      </c>
      <c r="L105" s="103"/>
    </row>
    <row r="106" spans="2:12" s="9" customFormat="1" ht="19.899999999999999" customHeight="1">
      <c r="B106" s="107"/>
      <c r="D106" s="108" t="s">
        <v>113</v>
      </c>
      <c r="E106" s="109"/>
      <c r="F106" s="109"/>
      <c r="G106" s="109"/>
      <c r="H106" s="109"/>
      <c r="I106" s="109"/>
      <c r="J106" s="110">
        <f>J242</f>
        <v>0</v>
      </c>
      <c r="L106" s="107"/>
    </row>
    <row r="107" spans="2:12" s="9" customFormat="1" ht="19.899999999999999" customHeight="1">
      <c r="B107" s="107"/>
      <c r="D107" s="108" t="s">
        <v>114</v>
      </c>
      <c r="E107" s="109"/>
      <c r="F107" s="109"/>
      <c r="G107" s="109"/>
      <c r="H107" s="109"/>
      <c r="I107" s="109"/>
      <c r="J107" s="110">
        <f>J244</f>
        <v>0</v>
      </c>
      <c r="L107" s="107"/>
    </row>
    <row r="108" spans="2:12" s="1" customFormat="1" ht="21.75" customHeight="1">
      <c r="B108" s="31"/>
      <c r="L108" s="31"/>
    </row>
    <row r="109" spans="2:12" s="1" customFormat="1" ht="6.95" customHeight="1"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31"/>
    </row>
    <row r="113" spans="2:63" s="1" customFormat="1" ht="6.95" customHeight="1">
      <c r="B113" s="45"/>
      <c r="C113" s="46"/>
      <c r="D113" s="46"/>
      <c r="E113" s="46"/>
      <c r="F113" s="46"/>
      <c r="G113" s="46"/>
      <c r="H113" s="46"/>
      <c r="I113" s="46"/>
      <c r="J113" s="46"/>
      <c r="K113" s="46"/>
      <c r="L113" s="31"/>
    </row>
    <row r="114" spans="2:63" s="1" customFormat="1" ht="24.95" customHeight="1">
      <c r="B114" s="31"/>
      <c r="C114" s="20" t="s">
        <v>115</v>
      </c>
      <c r="L114" s="31"/>
    </row>
    <row r="115" spans="2:63" s="1" customFormat="1" ht="6.95" customHeight="1">
      <c r="B115" s="31"/>
      <c r="L115" s="31"/>
    </row>
    <row r="116" spans="2:63" s="1" customFormat="1" ht="12" customHeight="1">
      <c r="B116" s="31"/>
      <c r="C116" s="26" t="s">
        <v>16</v>
      </c>
      <c r="L116" s="31"/>
    </row>
    <row r="117" spans="2:63" s="1" customFormat="1" ht="26.25" customHeight="1">
      <c r="B117" s="31"/>
      <c r="E117" s="218" t="str">
        <f>E7</f>
        <v>Rekonstrukce komunikací Akátová, Dubová, Smrková a Borová v obci Čakovičky</v>
      </c>
      <c r="F117" s="219"/>
      <c r="G117" s="219"/>
      <c r="H117" s="219"/>
      <c r="L117" s="31"/>
    </row>
    <row r="118" spans="2:63" s="1" customFormat="1" ht="12" customHeight="1">
      <c r="B118" s="31"/>
      <c r="C118" s="26" t="s">
        <v>97</v>
      </c>
      <c r="L118" s="31"/>
    </row>
    <row r="119" spans="2:63" s="1" customFormat="1" ht="16.5" customHeight="1">
      <c r="B119" s="31"/>
      <c r="E119" s="180" t="str">
        <f>E9</f>
        <v>04 - Trasa 4 - komunikace  ulice Borová</v>
      </c>
      <c r="F119" s="220"/>
      <c r="G119" s="220"/>
      <c r="H119" s="220"/>
      <c r="L119" s="31"/>
    </row>
    <row r="120" spans="2:63" s="1" customFormat="1" ht="6.95" customHeight="1">
      <c r="B120" s="31"/>
      <c r="L120" s="31"/>
    </row>
    <row r="121" spans="2:63" s="1" customFormat="1" ht="12" customHeight="1">
      <c r="B121" s="31"/>
      <c r="C121" s="26" t="s">
        <v>20</v>
      </c>
      <c r="F121" s="24" t="str">
        <f>F12</f>
        <v>obec Čakovičky</v>
      </c>
      <c r="I121" s="26" t="s">
        <v>22</v>
      </c>
      <c r="J121" s="51" t="str">
        <f>IF(J12="","",J12)</f>
        <v>24. 4. 2022</v>
      </c>
      <c r="L121" s="31"/>
    </row>
    <row r="122" spans="2:63" s="1" customFormat="1" ht="6.95" customHeight="1">
      <c r="B122" s="31"/>
      <c r="L122" s="31"/>
    </row>
    <row r="123" spans="2:63" s="1" customFormat="1" ht="40.15" customHeight="1">
      <c r="B123" s="31"/>
      <c r="C123" s="26" t="s">
        <v>24</v>
      </c>
      <c r="F123" s="24" t="str">
        <f>E15</f>
        <v>Obec Čakovičky , Kojetická 32 , 250 63 Čakovičky</v>
      </c>
      <c r="I123" s="26" t="s">
        <v>30</v>
      </c>
      <c r="J123" s="29" t="str">
        <f>E21</f>
        <v>GRP geodézie a projekce, Ing. Iva Rotheová</v>
      </c>
      <c r="L123" s="31"/>
    </row>
    <row r="124" spans="2:63" s="1" customFormat="1" ht="15.2" customHeight="1">
      <c r="B124" s="31"/>
      <c r="C124" s="26" t="s">
        <v>28</v>
      </c>
      <c r="F124" s="24" t="str">
        <f>IF(E18="","",E18)</f>
        <v>Vyplň údaj</v>
      </c>
      <c r="I124" s="26" t="s">
        <v>33</v>
      </c>
      <c r="J124" s="29" t="str">
        <f>E24</f>
        <v xml:space="preserve"> </v>
      </c>
      <c r="L124" s="31"/>
    </row>
    <row r="125" spans="2:63" s="1" customFormat="1" ht="10.35" customHeight="1">
      <c r="B125" s="31"/>
      <c r="L125" s="31"/>
    </row>
    <row r="126" spans="2:63" s="10" customFormat="1" ht="29.25" customHeight="1">
      <c r="B126" s="111"/>
      <c r="C126" s="112" t="s">
        <v>116</v>
      </c>
      <c r="D126" s="113" t="s">
        <v>61</v>
      </c>
      <c r="E126" s="113" t="s">
        <v>57</v>
      </c>
      <c r="F126" s="113" t="s">
        <v>58</v>
      </c>
      <c r="G126" s="113" t="s">
        <v>117</v>
      </c>
      <c r="H126" s="113" t="s">
        <v>118</v>
      </c>
      <c r="I126" s="113" t="s">
        <v>119</v>
      </c>
      <c r="J126" s="113" t="s">
        <v>101</v>
      </c>
      <c r="K126" s="114" t="s">
        <v>120</v>
      </c>
      <c r="L126" s="111"/>
      <c r="M126" s="58" t="s">
        <v>1</v>
      </c>
      <c r="N126" s="59" t="s">
        <v>40</v>
      </c>
      <c r="O126" s="59" t="s">
        <v>121</v>
      </c>
      <c r="P126" s="59" t="s">
        <v>122</v>
      </c>
      <c r="Q126" s="59" t="s">
        <v>123</v>
      </c>
      <c r="R126" s="59" t="s">
        <v>124</v>
      </c>
      <c r="S126" s="59" t="s">
        <v>125</v>
      </c>
      <c r="T126" s="60" t="s">
        <v>126</v>
      </c>
    </row>
    <row r="127" spans="2:63" s="1" customFormat="1" ht="22.9" customHeight="1">
      <c r="B127" s="31"/>
      <c r="C127" s="63" t="s">
        <v>127</v>
      </c>
      <c r="J127" s="115">
        <f>BK127</f>
        <v>0</v>
      </c>
      <c r="L127" s="31"/>
      <c r="M127" s="61"/>
      <c r="N127" s="52"/>
      <c r="O127" s="52"/>
      <c r="P127" s="116">
        <f>P128+P241</f>
        <v>0</v>
      </c>
      <c r="Q127" s="52"/>
      <c r="R127" s="116">
        <f>R128+R241</f>
        <v>54.300897399999997</v>
      </c>
      <c r="S127" s="52"/>
      <c r="T127" s="117">
        <f>T128+T241</f>
        <v>41.02</v>
      </c>
      <c r="AT127" s="16" t="s">
        <v>75</v>
      </c>
      <c r="AU127" s="16" t="s">
        <v>103</v>
      </c>
      <c r="BK127" s="118">
        <f>BK128+BK241</f>
        <v>0</v>
      </c>
    </row>
    <row r="128" spans="2:63" s="11" customFormat="1" ht="25.9" customHeight="1">
      <c r="B128" s="119"/>
      <c r="D128" s="120" t="s">
        <v>75</v>
      </c>
      <c r="E128" s="121" t="s">
        <v>128</v>
      </c>
      <c r="F128" s="121" t="s">
        <v>129</v>
      </c>
      <c r="I128" s="122"/>
      <c r="J128" s="123">
        <f>BK128</f>
        <v>0</v>
      </c>
      <c r="L128" s="119"/>
      <c r="M128" s="124"/>
      <c r="P128" s="125">
        <f>P129+P152+P157+P182+P203+P231+P239</f>
        <v>0</v>
      </c>
      <c r="R128" s="125">
        <f>R129+R152+R157+R182+R203+R231+R239</f>
        <v>54.300897399999997</v>
      </c>
      <c r="T128" s="126">
        <f>T129+T152+T157+T182+T203+T231+T239</f>
        <v>41.02</v>
      </c>
      <c r="AR128" s="120" t="s">
        <v>84</v>
      </c>
      <c r="AT128" s="127" t="s">
        <v>75</v>
      </c>
      <c r="AU128" s="127" t="s">
        <v>76</v>
      </c>
      <c r="AY128" s="120" t="s">
        <v>130</v>
      </c>
      <c r="BK128" s="128">
        <f>BK129+BK152+BK157+BK182+BK203+BK231+BK239</f>
        <v>0</v>
      </c>
    </row>
    <row r="129" spans="2:65" s="11" customFormat="1" ht="22.9" customHeight="1">
      <c r="B129" s="119"/>
      <c r="D129" s="120" t="s">
        <v>75</v>
      </c>
      <c r="E129" s="129" t="s">
        <v>84</v>
      </c>
      <c r="F129" s="129" t="s">
        <v>131</v>
      </c>
      <c r="I129" s="122"/>
      <c r="J129" s="130">
        <f>BK129</f>
        <v>0</v>
      </c>
      <c r="L129" s="119"/>
      <c r="M129" s="124"/>
      <c r="P129" s="125">
        <f>SUM(P130:P151)</f>
        <v>0</v>
      </c>
      <c r="R129" s="125">
        <f>SUM(R130:R151)</f>
        <v>5.2328000000000001</v>
      </c>
      <c r="T129" s="126">
        <f>SUM(T130:T151)</f>
        <v>41.02</v>
      </c>
      <c r="AR129" s="120" t="s">
        <v>84</v>
      </c>
      <c r="AT129" s="127" t="s">
        <v>75</v>
      </c>
      <c r="AU129" s="127" t="s">
        <v>84</v>
      </c>
      <c r="AY129" s="120" t="s">
        <v>130</v>
      </c>
      <c r="BK129" s="128">
        <f>SUM(BK130:BK151)</f>
        <v>0</v>
      </c>
    </row>
    <row r="130" spans="2:65" s="1" customFormat="1" ht="24.2" customHeight="1">
      <c r="B130" s="31"/>
      <c r="C130" s="131" t="s">
        <v>84</v>
      </c>
      <c r="D130" s="131" t="s">
        <v>132</v>
      </c>
      <c r="E130" s="132" t="s">
        <v>146</v>
      </c>
      <c r="F130" s="133" t="s">
        <v>147</v>
      </c>
      <c r="G130" s="134" t="s">
        <v>148</v>
      </c>
      <c r="H130" s="135">
        <v>23.61</v>
      </c>
      <c r="I130" s="136"/>
      <c r="J130" s="137">
        <f>ROUND(I130*H130,2)</f>
        <v>0</v>
      </c>
      <c r="K130" s="133" t="s">
        <v>136</v>
      </c>
      <c r="L130" s="31"/>
      <c r="M130" s="138" t="s">
        <v>1</v>
      </c>
      <c r="N130" s="139" t="s">
        <v>41</v>
      </c>
      <c r="P130" s="140">
        <f>O130*H130</f>
        <v>0</v>
      </c>
      <c r="Q130" s="140">
        <v>0</v>
      </c>
      <c r="R130" s="140">
        <f>Q130*H130</f>
        <v>0</v>
      </c>
      <c r="S130" s="140">
        <v>1.3</v>
      </c>
      <c r="T130" s="141">
        <f>S130*H130</f>
        <v>30.693000000000001</v>
      </c>
      <c r="AR130" s="142" t="s">
        <v>137</v>
      </c>
      <c r="AT130" s="142" t="s">
        <v>132</v>
      </c>
      <c r="AU130" s="142" t="s">
        <v>86</v>
      </c>
      <c r="AY130" s="16" t="s">
        <v>130</v>
      </c>
      <c r="BE130" s="143">
        <f>IF(N130="základní",J130,0)</f>
        <v>0</v>
      </c>
      <c r="BF130" s="143">
        <f>IF(N130="snížená",J130,0)</f>
        <v>0</v>
      </c>
      <c r="BG130" s="143">
        <f>IF(N130="zákl. přenesená",J130,0)</f>
        <v>0</v>
      </c>
      <c r="BH130" s="143">
        <f>IF(N130="sníž. přenesená",J130,0)</f>
        <v>0</v>
      </c>
      <c r="BI130" s="143">
        <f>IF(N130="nulová",J130,0)</f>
        <v>0</v>
      </c>
      <c r="BJ130" s="16" t="s">
        <v>84</v>
      </c>
      <c r="BK130" s="143">
        <f>ROUND(I130*H130,2)</f>
        <v>0</v>
      </c>
      <c r="BL130" s="16" t="s">
        <v>137</v>
      </c>
      <c r="BM130" s="142" t="s">
        <v>582</v>
      </c>
    </row>
    <row r="131" spans="2:65" s="12" customFormat="1" ht="11.25">
      <c r="B131" s="144"/>
      <c r="D131" s="145" t="s">
        <v>150</v>
      </c>
      <c r="E131" s="146" t="s">
        <v>1</v>
      </c>
      <c r="F131" s="147" t="s">
        <v>151</v>
      </c>
      <c r="H131" s="146" t="s">
        <v>1</v>
      </c>
      <c r="I131" s="148"/>
      <c r="L131" s="144"/>
      <c r="M131" s="149"/>
      <c r="T131" s="150"/>
      <c r="AT131" s="146" t="s">
        <v>150</v>
      </c>
      <c r="AU131" s="146" t="s">
        <v>86</v>
      </c>
      <c r="AV131" s="12" t="s">
        <v>84</v>
      </c>
      <c r="AW131" s="12" t="s">
        <v>32</v>
      </c>
      <c r="AX131" s="12" t="s">
        <v>76</v>
      </c>
      <c r="AY131" s="146" t="s">
        <v>130</v>
      </c>
    </row>
    <row r="132" spans="2:65" s="13" customFormat="1" ht="11.25">
      <c r="B132" s="151"/>
      <c r="D132" s="145" t="s">
        <v>150</v>
      </c>
      <c r="E132" s="152" t="s">
        <v>1</v>
      </c>
      <c r="F132" s="153" t="s">
        <v>583</v>
      </c>
      <c r="H132" s="154">
        <v>23.61</v>
      </c>
      <c r="I132" s="155"/>
      <c r="L132" s="151"/>
      <c r="M132" s="156"/>
      <c r="T132" s="157"/>
      <c r="AT132" s="152" t="s">
        <v>150</v>
      </c>
      <c r="AU132" s="152" t="s">
        <v>86</v>
      </c>
      <c r="AV132" s="13" t="s">
        <v>86</v>
      </c>
      <c r="AW132" s="13" t="s">
        <v>32</v>
      </c>
      <c r="AX132" s="13" t="s">
        <v>76</v>
      </c>
      <c r="AY132" s="152" t="s">
        <v>130</v>
      </c>
    </row>
    <row r="133" spans="2:65" s="14" customFormat="1" ht="11.25">
      <c r="B133" s="158"/>
      <c r="D133" s="145" t="s">
        <v>150</v>
      </c>
      <c r="E133" s="159" t="s">
        <v>1</v>
      </c>
      <c r="F133" s="160" t="s">
        <v>155</v>
      </c>
      <c r="H133" s="161">
        <v>23.61</v>
      </c>
      <c r="I133" s="162"/>
      <c r="L133" s="158"/>
      <c r="M133" s="163"/>
      <c r="T133" s="164"/>
      <c r="AT133" s="159" t="s">
        <v>150</v>
      </c>
      <c r="AU133" s="159" t="s">
        <v>86</v>
      </c>
      <c r="AV133" s="14" t="s">
        <v>137</v>
      </c>
      <c r="AW133" s="14" t="s">
        <v>32</v>
      </c>
      <c r="AX133" s="14" t="s">
        <v>84</v>
      </c>
      <c r="AY133" s="159" t="s">
        <v>130</v>
      </c>
    </row>
    <row r="134" spans="2:65" s="1" customFormat="1" ht="16.5" customHeight="1">
      <c r="B134" s="31"/>
      <c r="C134" s="131" t="s">
        <v>86</v>
      </c>
      <c r="D134" s="131" t="s">
        <v>132</v>
      </c>
      <c r="E134" s="132" t="s">
        <v>584</v>
      </c>
      <c r="F134" s="133" t="s">
        <v>585</v>
      </c>
      <c r="G134" s="134" t="s">
        <v>159</v>
      </c>
      <c r="H134" s="135">
        <v>44.9</v>
      </c>
      <c r="I134" s="136"/>
      <c r="J134" s="137">
        <f>ROUND(I134*H134,2)</f>
        <v>0</v>
      </c>
      <c r="K134" s="133" t="s">
        <v>136</v>
      </c>
      <c r="L134" s="31"/>
      <c r="M134" s="138" t="s">
        <v>1</v>
      </c>
      <c r="N134" s="139" t="s">
        <v>41</v>
      </c>
      <c r="P134" s="140">
        <f>O134*H134</f>
        <v>0</v>
      </c>
      <c r="Q134" s="140">
        <v>0</v>
      </c>
      <c r="R134" s="140">
        <f>Q134*H134</f>
        <v>0</v>
      </c>
      <c r="S134" s="140">
        <v>0.23</v>
      </c>
      <c r="T134" s="141">
        <f>S134*H134</f>
        <v>10.327</v>
      </c>
      <c r="AR134" s="142" t="s">
        <v>137</v>
      </c>
      <c r="AT134" s="142" t="s">
        <v>132</v>
      </c>
      <c r="AU134" s="142" t="s">
        <v>86</v>
      </c>
      <c r="AY134" s="16" t="s">
        <v>130</v>
      </c>
      <c r="BE134" s="143">
        <f>IF(N134="základní",J134,0)</f>
        <v>0</v>
      </c>
      <c r="BF134" s="143">
        <f>IF(N134="snížená",J134,0)</f>
        <v>0</v>
      </c>
      <c r="BG134" s="143">
        <f>IF(N134="zákl. přenesená",J134,0)</f>
        <v>0</v>
      </c>
      <c r="BH134" s="143">
        <f>IF(N134="sníž. přenesená",J134,0)</f>
        <v>0</v>
      </c>
      <c r="BI134" s="143">
        <f>IF(N134="nulová",J134,0)</f>
        <v>0</v>
      </c>
      <c r="BJ134" s="16" t="s">
        <v>84</v>
      </c>
      <c r="BK134" s="143">
        <f>ROUND(I134*H134,2)</f>
        <v>0</v>
      </c>
      <c r="BL134" s="16" t="s">
        <v>137</v>
      </c>
      <c r="BM134" s="142" t="s">
        <v>586</v>
      </c>
    </row>
    <row r="135" spans="2:65" s="1" customFormat="1" ht="24.2" customHeight="1">
      <c r="B135" s="31"/>
      <c r="C135" s="131" t="s">
        <v>142</v>
      </c>
      <c r="D135" s="131" t="s">
        <v>132</v>
      </c>
      <c r="E135" s="132" t="s">
        <v>162</v>
      </c>
      <c r="F135" s="133" t="s">
        <v>163</v>
      </c>
      <c r="G135" s="134" t="s">
        <v>148</v>
      </c>
      <c r="H135" s="135">
        <v>10.752000000000001</v>
      </c>
      <c r="I135" s="136"/>
      <c r="J135" s="137">
        <f>ROUND(I135*H135,2)</f>
        <v>0</v>
      </c>
      <c r="K135" s="133" t="s">
        <v>136</v>
      </c>
      <c r="L135" s="31"/>
      <c r="M135" s="138" t="s">
        <v>1</v>
      </c>
      <c r="N135" s="139" t="s">
        <v>41</v>
      </c>
      <c r="P135" s="140">
        <f>O135*H135</f>
        <v>0</v>
      </c>
      <c r="Q135" s="140">
        <v>0</v>
      </c>
      <c r="R135" s="140">
        <f>Q135*H135</f>
        <v>0</v>
      </c>
      <c r="S135" s="140">
        <v>0</v>
      </c>
      <c r="T135" s="141">
        <f>S135*H135</f>
        <v>0</v>
      </c>
      <c r="AR135" s="142" t="s">
        <v>137</v>
      </c>
      <c r="AT135" s="142" t="s">
        <v>132</v>
      </c>
      <c r="AU135" s="142" t="s">
        <v>86</v>
      </c>
      <c r="AY135" s="16" t="s">
        <v>130</v>
      </c>
      <c r="BE135" s="143">
        <f>IF(N135="základní",J135,0)</f>
        <v>0</v>
      </c>
      <c r="BF135" s="143">
        <f>IF(N135="snížená",J135,0)</f>
        <v>0</v>
      </c>
      <c r="BG135" s="143">
        <f>IF(N135="zákl. přenesená",J135,0)</f>
        <v>0</v>
      </c>
      <c r="BH135" s="143">
        <f>IF(N135="sníž. přenesená",J135,0)</f>
        <v>0</v>
      </c>
      <c r="BI135" s="143">
        <f>IF(N135="nulová",J135,0)</f>
        <v>0</v>
      </c>
      <c r="BJ135" s="16" t="s">
        <v>84</v>
      </c>
      <c r="BK135" s="143">
        <f>ROUND(I135*H135,2)</f>
        <v>0</v>
      </c>
      <c r="BL135" s="16" t="s">
        <v>137</v>
      </c>
      <c r="BM135" s="142" t="s">
        <v>587</v>
      </c>
    </row>
    <row r="136" spans="2:65" s="13" customFormat="1" ht="11.25">
      <c r="B136" s="151"/>
      <c r="D136" s="145" t="s">
        <v>150</v>
      </c>
      <c r="E136" s="152" t="s">
        <v>1</v>
      </c>
      <c r="F136" s="153" t="s">
        <v>588</v>
      </c>
      <c r="H136" s="154">
        <v>10.752000000000001</v>
      </c>
      <c r="I136" s="155"/>
      <c r="L136" s="151"/>
      <c r="M136" s="156"/>
      <c r="T136" s="157"/>
      <c r="AT136" s="152" t="s">
        <v>150</v>
      </c>
      <c r="AU136" s="152" t="s">
        <v>86</v>
      </c>
      <c r="AV136" s="13" t="s">
        <v>86</v>
      </c>
      <c r="AW136" s="13" t="s">
        <v>32</v>
      </c>
      <c r="AX136" s="13" t="s">
        <v>76</v>
      </c>
      <c r="AY136" s="152" t="s">
        <v>130</v>
      </c>
    </row>
    <row r="137" spans="2:65" s="14" customFormat="1" ht="11.25">
      <c r="B137" s="158"/>
      <c r="D137" s="145" t="s">
        <v>150</v>
      </c>
      <c r="E137" s="159" t="s">
        <v>1</v>
      </c>
      <c r="F137" s="160" t="s">
        <v>155</v>
      </c>
      <c r="H137" s="161">
        <v>10.752000000000001</v>
      </c>
      <c r="I137" s="162"/>
      <c r="L137" s="158"/>
      <c r="M137" s="163"/>
      <c r="T137" s="164"/>
      <c r="AT137" s="159" t="s">
        <v>150</v>
      </c>
      <c r="AU137" s="159" t="s">
        <v>86</v>
      </c>
      <c r="AV137" s="14" t="s">
        <v>137</v>
      </c>
      <c r="AW137" s="14" t="s">
        <v>32</v>
      </c>
      <c r="AX137" s="14" t="s">
        <v>84</v>
      </c>
      <c r="AY137" s="159" t="s">
        <v>130</v>
      </c>
    </row>
    <row r="138" spans="2:65" s="1" customFormat="1" ht="37.9" customHeight="1">
      <c r="B138" s="31"/>
      <c r="C138" s="131" t="s">
        <v>137</v>
      </c>
      <c r="D138" s="131" t="s">
        <v>132</v>
      </c>
      <c r="E138" s="132" t="s">
        <v>167</v>
      </c>
      <c r="F138" s="133" t="s">
        <v>168</v>
      </c>
      <c r="G138" s="134" t="s">
        <v>148</v>
      </c>
      <c r="H138" s="135">
        <v>47.697000000000003</v>
      </c>
      <c r="I138" s="136"/>
      <c r="J138" s="137">
        <f>ROUND(I138*H138,2)</f>
        <v>0</v>
      </c>
      <c r="K138" s="133" t="s">
        <v>136</v>
      </c>
      <c r="L138" s="31"/>
      <c r="M138" s="138" t="s">
        <v>1</v>
      </c>
      <c r="N138" s="139" t="s">
        <v>41</v>
      </c>
      <c r="P138" s="140">
        <f>O138*H138</f>
        <v>0</v>
      </c>
      <c r="Q138" s="140">
        <v>0</v>
      </c>
      <c r="R138" s="140">
        <f>Q138*H138</f>
        <v>0</v>
      </c>
      <c r="S138" s="140">
        <v>0</v>
      </c>
      <c r="T138" s="141">
        <f>S138*H138</f>
        <v>0</v>
      </c>
      <c r="AR138" s="142" t="s">
        <v>137</v>
      </c>
      <c r="AT138" s="142" t="s">
        <v>132</v>
      </c>
      <c r="AU138" s="142" t="s">
        <v>86</v>
      </c>
      <c r="AY138" s="16" t="s">
        <v>130</v>
      </c>
      <c r="BE138" s="143">
        <f>IF(N138="základní",J138,0)</f>
        <v>0</v>
      </c>
      <c r="BF138" s="143">
        <f>IF(N138="snížená",J138,0)</f>
        <v>0</v>
      </c>
      <c r="BG138" s="143">
        <f>IF(N138="zákl. přenesená",J138,0)</f>
        <v>0</v>
      </c>
      <c r="BH138" s="143">
        <f>IF(N138="sníž. přenesená",J138,0)</f>
        <v>0</v>
      </c>
      <c r="BI138" s="143">
        <f>IF(N138="nulová",J138,0)</f>
        <v>0</v>
      </c>
      <c r="BJ138" s="16" t="s">
        <v>84</v>
      </c>
      <c r="BK138" s="143">
        <f>ROUND(I138*H138,2)</f>
        <v>0</v>
      </c>
      <c r="BL138" s="16" t="s">
        <v>137</v>
      </c>
      <c r="BM138" s="142" t="s">
        <v>589</v>
      </c>
    </row>
    <row r="139" spans="2:65" s="13" customFormat="1" ht="11.25">
      <c r="B139" s="151"/>
      <c r="D139" s="145" t="s">
        <v>150</v>
      </c>
      <c r="E139" s="152" t="s">
        <v>1</v>
      </c>
      <c r="F139" s="153" t="s">
        <v>590</v>
      </c>
      <c r="H139" s="154">
        <v>47.697000000000003</v>
      </c>
      <c r="I139" s="155"/>
      <c r="L139" s="151"/>
      <c r="M139" s="156"/>
      <c r="T139" s="157"/>
      <c r="AT139" s="152" t="s">
        <v>150</v>
      </c>
      <c r="AU139" s="152" t="s">
        <v>86</v>
      </c>
      <c r="AV139" s="13" t="s">
        <v>86</v>
      </c>
      <c r="AW139" s="13" t="s">
        <v>32</v>
      </c>
      <c r="AX139" s="13" t="s">
        <v>76</v>
      </c>
      <c r="AY139" s="152" t="s">
        <v>130</v>
      </c>
    </row>
    <row r="140" spans="2:65" s="14" customFormat="1" ht="11.25">
      <c r="B140" s="158"/>
      <c r="D140" s="145" t="s">
        <v>150</v>
      </c>
      <c r="E140" s="159" t="s">
        <v>1</v>
      </c>
      <c r="F140" s="160" t="s">
        <v>155</v>
      </c>
      <c r="H140" s="161">
        <v>47.697000000000003</v>
      </c>
      <c r="I140" s="162"/>
      <c r="L140" s="158"/>
      <c r="M140" s="163"/>
      <c r="T140" s="164"/>
      <c r="AT140" s="159" t="s">
        <v>150</v>
      </c>
      <c r="AU140" s="159" t="s">
        <v>86</v>
      </c>
      <c r="AV140" s="14" t="s">
        <v>137</v>
      </c>
      <c r="AW140" s="14" t="s">
        <v>32</v>
      </c>
      <c r="AX140" s="14" t="s">
        <v>84</v>
      </c>
      <c r="AY140" s="159" t="s">
        <v>130</v>
      </c>
    </row>
    <row r="141" spans="2:65" s="1" customFormat="1" ht="24.2" customHeight="1">
      <c r="B141" s="31"/>
      <c r="C141" s="131" t="s">
        <v>156</v>
      </c>
      <c r="D141" s="131" t="s">
        <v>132</v>
      </c>
      <c r="E141" s="132" t="s">
        <v>172</v>
      </c>
      <c r="F141" s="133" t="s">
        <v>173</v>
      </c>
      <c r="G141" s="134" t="s">
        <v>148</v>
      </c>
      <c r="H141" s="135">
        <v>58.448999999999998</v>
      </c>
      <c r="I141" s="136"/>
      <c r="J141" s="137">
        <f>ROUND(I141*H141,2)</f>
        <v>0</v>
      </c>
      <c r="K141" s="133" t="s">
        <v>136</v>
      </c>
      <c r="L141" s="31"/>
      <c r="M141" s="138" t="s">
        <v>1</v>
      </c>
      <c r="N141" s="139" t="s">
        <v>41</v>
      </c>
      <c r="P141" s="140">
        <f>O141*H141</f>
        <v>0</v>
      </c>
      <c r="Q141" s="140">
        <v>0</v>
      </c>
      <c r="R141" s="140">
        <f>Q141*H141</f>
        <v>0</v>
      </c>
      <c r="S141" s="140">
        <v>0</v>
      </c>
      <c r="T141" s="141">
        <f>S141*H141</f>
        <v>0</v>
      </c>
      <c r="AR141" s="142" t="s">
        <v>137</v>
      </c>
      <c r="AT141" s="142" t="s">
        <v>132</v>
      </c>
      <c r="AU141" s="142" t="s">
        <v>86</v>
      </c>
      <c r="AY141" s="16" t="s">
        <v>130</v>
      </c>
      <c r="BE141" s="143">
        <f>IF(N141="základní",J141,0)</f>
        <v>0</v>
      </c>
      <c r="BF141" s="143">
        <f>IF(N141="snížená",J141,0)</f>
        <v>0</v>
      </c>
      <c r="BG141" s="143">
        <f>IF(N141="zákl. přenesená",J141,0)</f>
        <v>0</v>
      </c>
      <c r="BH141" s="143">
        <f>IF(N141="sníž. přenesená",J141,0)</f>
        <v>0</v>
      </c>
      <c r="BI141" s="143">
        <f>IF(N141="nulová",J141,0)</f>
        <v>0</v>
      </c>
      <c r="BJ141" s="16" t="s">
        <v>84</v>
      </c>
      <c r="BK141" s="143">
        <f>ROUND(I141*H141,2)</f>
        <v>0</v>
      </c>
      <c r="BL141" s="16" t="s">
        <v>137</v>
      </c>
      <c r="BM141" s="142" t="s">
        <v>591</v>
      </c>
    </row>
    <row r="142" spans="2:65" s="1" customFormat="1" ht="37.9" customHeight="1">
      <c r="B142" s="31"/>
      <c r="C142" s="131" t="s">
        <v>161</v>
      </c>
      <c r="D142" s="131" t="s">
        <v>132</v>
      </c>
      <c r="E142" s="132" t="s">
        <v>176</v>
      </c>
      <c r="F142" s="133" t="s">
        <v>177</v>
      </c>
      <c r="G142" s="134" t="s">
        <v>148</v>
      </c>
      <c r="H142" s="135">
        <v>58.448999999999998</v>
      </c>
      <c r="I142" s="136"/>
      <c r="J142" s="137">
        <f>ROUND(I142*H142,2)</f>
        <v>0</v>
      </c>
      <c r="K142" s="133" t="s">
        <v>136</v>
      </c>
      <c r="L142" s="31"/>
      <c r="M142" s="138" t="s">
        <v>1</v>
      </c>
      <c r="N142" s="139" t="s">
        <v>41</v>
      </c>
      <c r="P142" s="140">
        <f>O142*H142</f>
        <v>0</v>
      </c>
      <c r="Q142" s="140">
        <v>0</v>
      </c>
      <c r="R142" s="140">
        <f>Q142*H142</f>
        <v>0</v>
      </c>
      <c r="S142" s="140">
        <v>0</v>
      </c>
      <c r="T142" s="141">
        <f>S142*H142</f>
        <v>0</v>
      </c>
      <c r="AR142" s="142" t="s">
        <v>137</v>
      </c>
      <c r="AT142" s="142" t="s">
        <v>132</v>
      </c>
      <c r="AU142" s="142" t="s">
        <v>86</v>
      </c>
      <c r="AY142" s="16" t="s">
        <v>130</v>
      </c>
      <c r="BE142" s="143">
        <f>IF(N142="základní",J142,0)</f>
        <v>0</v>
      </c>
      <c r="BF142" s="143">
        <f>IF(N142="snížená",J142,0)</f>
        <v>0</v>
      </c>
      <c r="BG142" s="143">
        <f>IF(N142="zákl. přenesená",J142,0)</f>
        <v>0</v>
      </c>
      <c r="BH142" s="143">
        <f>IF(N142="sníž. přenesená",J142,0)</f>
        <v>0</v>
      </c>
      <c r="BI142" s="143">
        <f>IF(N142="nulová",J142,0)</f>
        <v>0</v>
      </c>
      <c r="BJ142" s="16" t="s">
        <v>84</v>
      </c>
      <c r="BK142" s="143">
        <f>ROUND(I142*H142,2)</f>
        <v>0</v>
      </c>
      <c r="BL142" s="16" t="s">
        <v>137</v>
      </c>
      <c r="BM142" s="142" t="s">
        <v>592</v>
      </c>
    </row>
    <row r="143" spans="2:65" s="1" customFormat="1" ht="16.5" customHeight="1">
      <c r="B143" s="31"/>
      <c r="C143" s="131" t="s">
        <v>166</v>
      </c>
      <c r="D143" s="131" t="s">
        <v>132</v>
      </c>
      <c r="E143" s="132" t="s">
        <v>180</v>
      </c>
      <c r="F143" s="133" t="s">
        <v>181</v>
      </c>
      <c r="G143" s="134" t="s">
        <v>148</v>
      </c>
      <c r="H143" s="135">
        <v>58.448999999999998</v>
      </c>
      <c r="I143" s="136"/>
      <c r="J143" s="137">
        <f>ROUND(I143*H143,2)</f>
        <v>0</v>
      </c>
      <c r="K143" s="133" t="s">
        <v>136</v>
      </c>
      <c r="L143" s="31"/>
      <c r="M143" s="138" t="s">
        <v>1</v>
      </c>
      <c r="N143" s="139" t="s">
        <v>41</v>
      </c>
      <c r="P143" s="140">
        <f>O143*H143</f>
        <v>0</v>
      </c>
      <c r="Q143" s="140">
        <v>0</v>
      </c>
      <c r="R143" s="140">
        <f>Q143*H143</f>
        <v>0</v>
      </c>
      <c r="S143" s="140">
        <v>0</v>
      </c>
      <c r="T143" s="141">
        <f>S143*H143</f>
        <v>0</v>
      </c>
      <c r="AR143" s="142" t="s">
        <v>137</v>
      </c>
      <c r="AT143" s="142" t="s">
        <v>132</v>
      </c>
      <c r="AU143" s="142" t="s">
        <v>86</v>
      </c>
      <c r="AY143" s="16" t="s">
        <v>130</v>
      </c>
      <c r="BE143" s="143">
        <f>IF(N143="základní",J143,0)</f>
        <v>0</v>
      </c>
      <c r="BF143" s="143">
        <f>IF(N143="snížená",J143,0)</f>
        <v>0</v>
      </c>
      <c r="BG143" s="143">
        <f>IF(N143="zákl. přenesená",J143,0)</f>
        <v>0</v>
      </c>
      <c r="BH143" s="143">
        <f>IF(N143="sníž. přenesená",J143,0)</f>
        <v>0</v>
      </c>
      <c r="BI143" s="143">
        <f>IF(N143="nulová",J143,0)</f>
        <v>0</v>
      </c>
      <c r="BJ143" s="16" t="s">
        <v>84</v>
      </c>
      <c r="BK143" s="143">
        <f>ROUND(I143*H143,2)</f>
        <v>0</v>
      </c>
      <c r="BL143" s="16" t="s">
        <v>137</v>
      </c>
      <c r="BM143" s="142" t="s">
        <v>593</v>
      </c>
    </row>
    <row r="144" spans="2:65" s="1" customFormat="1" ht="33" customHeight="1">
      <c r="B144" s="31"/>
      <c r="C144" s="131" t="s">
        <v>171</v>
      </c>
      <c r="D144" s="131" t="s">
        <v>132</v>
      </c>
      <c r="E144" s="132" t="s">
        <v>184</v>
      </c>
      <c r="F144" s="133" t="s">
        <v>185</v>
      </c>
      <c r="G144" s="134" t="s">
        <v>135</v>
      </c>
      <c r="H144" s="135">
        <v>22.5</v>
      </c>
      <c r="I144" s="136"/>
      <c r="J144" s="137">
        <f>ROUND(I144*H144,2)</f>
        <v>0</v>
      </c>
      <c r="K144" s="133" t="s">
        <v>136</v>
      </c>
      <c r="L144" s="31"/>
      <c r="M144" s="138" t="s">
        <v>1</v>
      </c>
      <c r="N144" s="139" t="s">
        <v>41</v>
      </c>
      <c r="P144" s="140">
        <f>O144*H144</f>
        <v>0</v>
      </c>
      <c r="Q144" s="140">
        <v>0</v>
      </c>
      <c r="R144" s="140">
        <f>Q144*H144</f>
        <v>0</v>
      </c>
      <c r="S144" s="140">
        <v>0</v>
      </c>
      <c r="T144" s="141">
        <f>S144*H144</f>
        <v>0</v>
      </c>
      <c r="AR144" s="142" t="s">
        <v>137</v>
      </c>
      <c r="AT144" s="142" t="s">
        <v>132</v>
      </c>
      <c r="AU144" s="142" t="s">
        <v>86</v>
      </c>
      <c r="AY144" s="16" t="s">
        <v>130</v>
      </c>
      <c r="BE144" s="143">
        <f>IF(N144="základní",J144,0)</f>
        <v>0</v>
      </c>
      <c r="BF144" s="143">
        <f>IF(N144="snížená",J144,0)</f>
        <v>0</v>
      </c>
      <c r="BG144" s="143">
        <f>IF(N144="zákl. přenesená",J144,0)</f>
        <v>0</v>
      </c>
      <c r="BH144" s="143">
        <f>IF(N144="sníž. přenesená",J144,0)</f>
        <v>0</v>
      </c>
      <c r="BI144" s="143">
        <f>IF(N144="nulová",J144,0)</f>
        <v>0</v>
      </c>
      <c r="BJ144" s="16" t="s">
        <v>84</v>
      </c>
      <c r="BK144" s="143">
        <f>ROUND(I144*H144,2)</f>
        <v>0</v>
      </c>
      <c r="BL144" s="16" t="s">
        <v>137</v>
      </c>
      <c r="BM144" s="142" t="s">
        <v>594</v>
      </c>
    </row>
    <row r="145" spans="2:65" s="1" customFormat="1" ht="16.5" customHeight="1">
      <c r="B145" s="31"/>
      <c r="C145" s="165" t="s">
        <v>175</v>
      </c>
      <c r="D145" s="165" t="s">
        <v>189</v>
      </c>
      <c r="E145" s="166" t="s">
        <v>190</v>
      </c>
      <c r="F145" s="167" t="s">
        <v>191</v>
      </c>
      <c r="G145" s="168" t="s">
        <v>192</v>
      </c>
      <c r="H145" s="169">
        <v>5.2309999999999999</v>
      </c>
      <c r="I145" s="170"/>
      <c r="J145" s="171">
        <f>ROUND(I145*H145,2)</f>
        <v>0</v>
      </c>
      <c r="K145" s="167" t="s">
        <v>136</v>
      </c>
      <c r="L145" s="172"/>
      <c r="M145" s="173" t="s">
        <v>1</v>
      </c>
      <c r="N145" s="174" t="s">
        <v>41</v>
      </c>
      <c r="P145" s="140">
        <f>O145*H145</f>
        <v>0</v>
      </c>
      <c r="Q145" s="140">
        <v>1</v>
      </c>
      <c r="R145" s="140">
        <f>Q145*H145</f>
        <v>5.2309999999999999</v>
      </c>
      <c r="S145" s="140">
        <v>0</v>
      </c>
      <c r="T145" s="141">
        <f>S145*H145</f>
        <v>0</v>
      </c>
      <c r="AR145" s="142" t="s">
        <v>171</v>
      </c>
      <c r="AT145" s="142" t="s">
        <v>189</v>
      </c>
      <c r="AU145" s="142" t="s">
        <v>86</v>
      </c>
      <c r="AY145" s="16" t="s">
        <v>130</v>
      </c>
      <c r="BE145" s="143">
        <f>IF(N145="základní",J145,0)</f>
        <v>0</v>
      </c>
      <c r="BF145" s="143">
        <f>IF(N145="snížená",J145,0)</f>
        <v>0</v>
      </c>
      <c r="BG145" s="143">
        <f>IF(N145="zákl. přenesená",J145,0)</f>
        <v>0</v>
      </c>
      <c r="BH145" s="143">
        <f>IF(N145="sníž. přenesená",J145,0)</f>
        <v>0</v>
      </c>
      <c r="BI145" s="143">
        <f>IF(N145="nulová",J145,0)</f>
        <v>0</v>
      </c>
      <c r="BJ145" s="16" t="s">
        <v>84</v>
      </c>
      <c r="BK145" s="143">
        <f>ROUND(I145*H145,2)</f>
        <v>0</v>
      </c>
      <c r="BL145" s="16" t="s">
        <v>137</v>
      </c>
      <c r="BM145" s="142" t="s">
        <v>595</v>
      </c>
    </row>
    <row r="146" spans="2:65" s="13" customFormat="1" ht="11.25">
      <c r="B146" s="151"/>
      <c r="D146" s="145" t="s">
        <v>150</v>
      </c>
      <c r="E146" s="152" t="s">
        <v>1</v>
      </c>
      <c r="F146" s="153" t="s">
        <v>596</v>
      </c>
      <c r="H146" s="154">
        <v>5.2309999999999999</v>
      </c>
      <c r="I146" s="155"/>
      <c r="L146" s="151"/>
      <c r="M146" s="156"/>
      <c r="T146" s="157"/>
      <c r="AT146" s="152" t="s">
        <v>150</v>
      </c>
      <c r="AU146" s="152" t="s">
        <v>86</v>
      </c>
      <c r="AV146" s="13" t="s">
        <v>86</v>
      </c>
      <c r="AW146" s="13" t="s">
        <v>32</v>
      </c>
      <c r="AX146" s="13" t="s">
        <v>76</v>
      </c>
      <c r="AY146" s="152" t="s">
        <v>130</v>
      </c>
    </row>
    <row r="147" spans="2:65" s="14" customFormat="1" ht="11.25">
      <c r="B147" s="158"/>
      <c r="D147" s="145" t="s">
        <v>150</v>
      </c>
      <c r="E147" s="159" t="s">
        <v>1</v>
      </c>
      <c r="F147" s="160" t="s">
        <v>155</v>
      </c>
      <c r="H147" s="161">
        <v>5.2309999999999999</v>
      </c>
      <c r="I147" s="162"/>
      <c r="L147" s="158"/>
      <c r="M147" s="163"/>
      <c r="T147" s="164"/>
      <c r="AT147" s="159" t="s">
        <v>150</v>
      </c>
      <c r="AU147" s="159" t="s">
        <v>86</v>
      </c>
      <c r="AV147" s="14" t="s">
        <v>137</v>
      </c>
      <c r="AW147" s="14" t="s">
        <v>32</v>
      </c>
      <c r="AX147" s="14" t="s">
        <v>84</v>
      </c>
      <c r="AY147" s="159" t="s">
        <v>130</v>
      </c>
    </row>
    <row r="148" spans="2:65" s="1" customFormat="1" ht="24.2" customHeight="1">
      <c r="B148" s="31"/>
      <c r="C148" s="131" t="s">
        <v>179</v>
      </c>
      <c r="D148" s="131" t="s">
        <v>132</v>
      </c>
      <c r="E148" s="132" t="s">
        <v>196</v>
      </c>
      <c r="F148" s="133" t="s">
        <v>197</v>
      </c>
      <c r="G148" s="134" t="s">
        <v>135</v>
      </c>
      <c r="H148" s="135">
        <v>22.5</v>
      </c>
      <c r="I148" s="136"/>
      <c r="J148" s="137">
        <f>ROUND(I148*H148,2)</f>
        <v>0</v>
      </c>
      <c r="K148" s="133" t="s">
        <v>136</v>
      </c>
      <c r="L148" s="31"/>
      <c r="M148" s="138" t="s">
        <v>1</v>
      </c>
      <c r="N148" s="139" t="s">
        <v>41</v>
      </c>
      <c r="P148" s="140">
        <f>O148*H148</f>
        <v>0</v>
      </c>
      <c r="Q148" s="140">
        <v>0</v>
      </c>
      <c r="R148" s="140">
        <f>Q148*H148</f>
        <v>0</v>
      </c>
      <c r="S148" s="140">
        <v>0</v>
      </c>
      <c r="T148" s="141">
        <f>S148*H148</f>
        <v>0</v>
      </c>
      <c r="AR148" s="142" t="s">
        <v>137</v>
      </c>
      <c r="AT148" s="142" t="s">
        <v>132</v>
      </c>
      <c r="AU148" s="142" t="s">
        <v>86</v>
      </c>
      <c r="AY148" s="16" t="s">
        <v>130</v>
      </c>
      <c r="BE148" s="143">
        <f>IF(N148="základní",J148,0)</f>
        <v>0</v>
      </c>
      <c r="BF148" s="143">
        <f>IF(N148="snížená",J148,0)</f>
        <v>0</v>
      </c>
      <c r="BG148" s="143">
        <f>IF(N148="zákl. přenesená",J148,0)</f>
        <v>0</v>
      </c>
      <c r="BH148" s="143">
        <f>IF(N148="sníž. přenesená",J148,0)</f>
        <v>0</v>
      </c>
      <c r="BI148" s="143">
        <f>IF(N148="nulová",J148,0)</f>
        <v>0</v>
      </c>
      <c r="BJ148" s="16" t="s">
        <v>84</v>
      </c>
      <c r="BK148" s="143">
        <f>ROUND(I148*H148,2)</f>
        <v>0</v>
      </c>
      <c r="BL148" s="16" t="s">
        <v>137</v>
      </c>
      <c r="BM148" s="142" t="s">
        <v>597</v>
      </c>
    </row>
    <row r="149" spans="2:65" s="1" customFormat="1" ht="16.5" customHeight="1">
      <c r="B149" s="31"/>
      <c r="C149" s="165" t="s">
        <v>183</v>
      </c>
      <c r="D149" s="165" t="s">
        <v>189</v>
      </c>
      <c r="E149" s="166" t="s">
        <v>200</v>
      </c>
      <c r="F149" s="167" t="s">
        <v>201</v>
      </c>
      <c r="G149" s="168" t="s">
        <v>202</v>
      </c>
      <c r="H149" s="169">
        <v>1.8</v>
      </c>
      <c r="I149" s="170"/>
      <c r="J149" s="171">
        <f>ROUND(I149*H149,2)</f>
        <v>0</v>
      </c>
      <c r="K149" s="167" t="s">
        <v>136</v>
      </c>
      <c r="L149" s="172"/>
      <c r="M149" s="173" t="s">
        <v>1</v>
      </c>
      <c r="N149" s="174" t="s">
        <v>41</v>
      </c>
      <c r="P149" s="140">
        <f>O149*H149</f>
        <v>0</v>
      </c>
      <c r="Q149" s="140">
        <v>1E-3</v>
      </c>
      <c r="R149" s="140">
        <f>Q149*H149</f>
        <v>1.8000000000000002E-3</v>
      </c>
      <c r="S149" s="140">
        <v>0</v>
      </c>
      <c r="T149" s="141">
        <f>S149*H149</f>
        <v>0</v>
      </c>
      <c r="AR149" s="142" t="s">
        <v>171</v>
      </c>
      <c r="AT149" s="142" t="s">
        <v>189</v>
      </c>
      <c r="AU149" s="142" t="s">
        <v>86</v>
      </c>
      <c r="AY149" s="16" t="s">
        <v>130</v>
      </c>
      <c r="BE149" s="143">
        <f>IF(N149="základní",J149,0)</f>
        <v>0</v>
      </c>
      <c r="BF149" s="143">
        <f>IF(N149="snížená",J149,0)</f>
        <v>0</v>
      </c>
      <c r="BG149" s="143">
        <f>IF(N149="zákl. přenesená",J149,0)</f>
        <v>0</v>
      </c>
      <c r="BH149" s="143">
        <f>IF(N149="sníž. přenesená",J149,0)</f>
        <v>0</v>
      </c>
      <c r="BI149" s="143">
        <f>IF(N149="nulová",J149,0)</f>
        <v>0</v>
      </c>
      <c r="BJ149" s="16" t="s">
        <v>84</v>
      </c>
      <c r="BK149" s="143">
        <f>ROUND(I149*H149,2)</f>
        <v>0</v>
      </c>
      <c r="BL149" s="16" t="s">
        <v>137</v>
      </c>
      <c r="BM149" s="142" t="s">
        <v>598</v>
      </c>
    </row>
    <row r="150" spans="2:65" s="13" customFormat="1" ht="11.25">
      <c r="B150" s="151"/>
      <c r="D150" s="145" t="s">
        <v>150</v>
      </c>
      <c r="F150" s="153" t="s">
        <v>599</v>
      </c>
      <c r="H150" s="154">
        <v>1.8</v>
      </c>
      <c r="I150" s="155"/>
      <c r="L150" s="151"/>
      <c r="M150" s="156"/>
      <c r="T150" s="157"/>
      <c r="AT150" s="152" t="s">
        <v>150</v>
      </c>
      <c r="AU150" s="152" t="s">
        <v>86</v>
      </c>
      <c r="AV150" s="13" t="s">
        <v>86</v>
      </c>
      <c r="AW150" s="13" t="s">
        <v>4</v>
      </c>
      <c r="AX150" s="13" t="s">
        <v>84</v>
      </c>
      <c r="AY150" s="152" t="s">
        <v>130</v>
      </c>
    </row>
    <row r="151" spans="2:65" s="1" customFormat="1" ht="21.75" customHeight="1">
      <c r="B151" s="31"/>
      <c r="C151" s="131" t="s">
        <v>188</v>
      </c>
      <c r="D151" s="131" t="s">
        <v>132</v>
      </c>
      <c r="E151" s="132" t="s">
        <v>205</v>
      </c>
      <c r="F151" s="133" t="s">
        <v>206</v>
      </c>
      <c r="G151" s="134" t="s">
        <v>135</v>
      </c>
      <c r="H151" s="135">
        <v>22.5</v>
      </c>
      <c r="I151" s="136"/>
      <c r="J151" s="137">
        <f>ROUND(I151*H151,2)</f>
        <v>0</v>
      </c>
      <c r="K151" s="133" t="s">
        <v>136</v>
      </c>
      <c r="L151" s="31"/>
      <c r="M151" s="138" t="s">
        <v>1</v>
      </c>
      <c r="N151" s="139" t="s">
        <v>41</v>
      </c>
      <c r="P151" s="140">
        <f>O151*H151</f>
        <v>0</v>
      </c>
      <c r="Q151" s="140">
        <v>0</v>
      </c>
      <c r="R151" s="140">
        <f>Q151*H151</f>
        <v>0</v>
      </c>
      <c r="S151" s="140">
        <v>0</v>
      </c>
      <c r="T151" s="141">
        <f>S151*H151</f>
        <v>0</v>
      </c>
      <c r="AR151" s="142" t="s">
        <v>137</v>
      </c>
      <c r="AT151" s="142" t="s">
        <v>132</v>
      </c>
      <c r="AU151" s="142" t="s">
        <v>86</v>
      </c>
      <c r="AY151" s="16" t="s">
        <v>130</v>
      </c>
      <c r="BE151" s="143">
        <f>IF(N151="základní",J151,0)</f>
        <v>0</v>
      </c>
      <c r="BF151" s="143">
        <f>IF(N151="snížená",J151,0)</f>
        <v>0</v>
      </c>
      <c r="BG151" s="143">
        <f>IF(N151="zákl. přenesená",J151,0)</f>
        <v>0</v>
      </c>
      <c r="BH151" s="143">
        <f>IF(N151="sníž. přenesená",J151,0)</f>
        <v>0</v>
      </c>
      <c r="BI151" s="143">
        <f>IF(N151="nulová",J151,0)</f>
        <v>0</v>
      </c>
      <c r="BJ151" s="16" t="s">
        <v>84</v>
      </c>
      <c r="BK151" s="143">
        <f>ROUND(I151*H151,2)</f>
        <v>0</v>
      </c>
      <c r="BL151" s="16" t="s">
        <v>137</v>
      </c>
      <c r="BM151" s="142" t="s">
        <v>600</v>
      </c>
    </row>
    <row r="152" spans="2:65" s="11" customFormat="1" ht="22.9" customHeight="1">
      <c r="B152" s="119"/>
      <c r="D152" s="120" t="s">
        <v>75</v>
      </c>
      <c r="E152" s="129" t="s">
        <v>86</v>
      </c>
      <c r="F152" s="129" t="s">
        <v>208</v>
      </c>
      <c r="I152" s="122"/>
      <c r="J152" s="130">
        <f>BK152</f>
        <v>0</v>
      </c>
      <c r="L152" s="119"/>
      <c r="M152" s="124"/>
      <c r="P152" s="125">
        <f>SUM(P153:P156)</f>
        <v>0</v>
      </c>
      <c r="R152" s="125">
        <f>SUM(R153:R156)</f>
        <v>0</v>
      </c>
      <c r="T152" s="126">
        <f>SUM(T153:T156)</f>
        <v>0</v>
      </c>
      <c r="AR152" s="120" t="s">
        <v>84</v>
      </c>
      <c r="AT152" s="127" t="s">
        <v>75</v>
      </c>
      <c r="AU152" s="127" t="s">
        <v>84</v>
      </c>
      <c r="AY152" s="120" t="s">
        <v>130</v>
      </c>
      <c r="BK152" s="128">
        <f>SUM(BK153:BK156)</f>
        <v>0</v>
      </c>
    </row>
    <row r="153" spans="2:65" s="1" customFormat="1" ht="24.2" customHeight="1">
      <c r="B153" s="31"/>
      <c r="C153" s="131" t="s">
        <v>195</v>
      </c>
      <c r="D153" s="131" t="s">
        <v>132</v>
      </c>
      <c r="E153" s="132" t="s">
        <v>210</v>
      </c>
      <c r="F153" s="133" t="s">
        <v>211</v>
      </c>
      <c r="G153" s="134" t="s">
        <v>135</v>
      </c>
      <c r="H153" s="135">
        <v>129.25</v>
      </c>
      <c r="I153" s="136"/>
      <c r="J153" s="137">
        <f>ROUND(I153*H153,2)</f>
        <v>0</v>
      </c>
      <c r="K153" s="133" t="s">
        <v>1</v>
      </c>
      <c r="L153" s="31"/>
      <c r="M153" s="138" t="s">
        <v>1</v>
      </c>
      <c r="N153" s="139" t="s">
        <v>41</v>
      </c>
      <c r="P153" s="140">
        <f>O153*H153</f>
        <v>0</v>
      </c>
      <c r="Q153" s="140">
        <v>0</v>
      </c>
      <c r="R153" s="140">
        <f>Q153*H153</f>
        <v>0</v>
      </c>
      <c r="S153" s="140">
        <v>0</v>
      </c>
      <c r="T153" s="141">
        <f>S153*H153</f>
        <v>0</v>
      </c>
      <c r="AR153" s="142" t="s">
        <v>137</v>
      </c>
      <c r="AT153" s="142" t="s">
        <v>132</v>
      </c>
      <c r="AU153" s="142" t="s">
        <v>86</v>
      </c>
      <c r="AY153" s="16" t="s">
        <v>130</v>
      </c>
      <c r="BE153" s="143">
        <f>IF(N153="základní",J153,0)</f>
        <v>0</v>
      </c>
      <c r="BF153" s="143">
        <f>IF(N153="snížená",J153,0)</f>
        <v>0</v>
      </c>
      <c r="BG153" s="143">
        <f>IF(N153="zákl. přenesená",J153,0)</f>
        <v>0</v>
      </c>
      <c r="BH153" s="143">
        <f>IF(N153="sníž. přenesená",J153,0)</f>
        <v>0</v>
      </c>
      <c r="BI153" s="143">
        <f>IF(N153="nulová",J153,0)</f>
        <v>0</v>
      </c>
      <c r="BJ153" s="16" t="s">
        <v>84</v>
      </c>
      <c r="BK153" s="143">
        <f>ROUND(I153*H153,2)</f>
        <v>0</v>
      </c>
      <c r="BL153" s="16" t="s">
        <v>137</v>
      </c>
      <c r="BM153" s="142" t="s">
        <v>601</v>
      </c>
    </row>
    <row r="154" spans="2:65" s="13" customFormat="1" ht="11.25">
      <c r="B154" s="151"/>
      <c r="D154" s="145" t="s">
        <v>150</v>
      </c>
      <c r="E154" s="152" t="s">
        <v>1</v>
      </c>
      <c r="F154" s="153" t="s">
        <v>602</v>
      </c>
      <c r="H154" s="154">
        <v>129.25</v>
      </c>
      <c r="I154" s="155"/>
      <c r="L154" s="151"/>
      <c r="M154" s="156"/>
      <c r="T154" s="157"/>
      <c r="AT154" s="152" t="s">
        <v>150</v>
      </c>
      <c r="AU154" s="152" t="s">
        <v>86</v>
      </c>
      <c r="AV154" s="13" t="s">
        <v>86</v>
      </c>
      <c r="AW154" s="13" t="s">
        <v>32</v>
      </c>
      <c r="AX154" s="13" t="s">
        <v>76</v>
      </c>
      <c r="AY154" s="152" t="s">
        <v>130</v>
      </c>
    </row>
    <row r="155" spans="2:65" s="14" customFormat="1" ht="11.25">
      <c r="B155" s="158"/>
      <c r="D155" s="145" t="s">
        <v>150</v>
      </c>
      <c r="E155" s="159" t="s">
        <v>1</v>
      </c>
      <c r="F155" s="160" t="s">
        <v>155</v>
      </c>
      <c r="H155" s="161">
        <v>129.25</v>
      </c>
      <c r="I155" s="162"/>
      <c r="L155" s="158"/>
      <c r="M155" s="163"/>
      <c r="T155" s="164"/>
      <c r="AT155" s="159" t="s">
        <v>150</v>
      </c>
      <c r="AU155" s="159" t="s">
        <v>86</v>
      </c>
      <c r="AV155" s="14" t="s">
        <v>137</v>
      </c>
      <c r="AW155" s="14" t="s">
        <v>32</v>
      </c>
      <c r="AX155" s="14" t="s">
        <v>84</v>
      </c>
      <c r="AY155" s="159" t="s">
        <v>130</v>
      </c>
    </row>
    <row r="156" spans="2:65" s="1" customFormat="1" ht="24.2" customHeight="1">
      <c r="B156" s="31"/>
      <c r="C156" s="131" t="s">
        <v>199</v>
      </c>
      <c r="D156" s="131" t="s">
        <v>132</v>
      </c>
      <c r="E156" s="132" t="s">
        <v>215</v>
      </c>
      <c r="F156" s="133" t="s">
        <v>216</v>
      </c>
      <c r="G156" s="134" t="s">
        <v>135</v>
      </c>
      <c r="H156" s="135">
        <v>1.1000000000000001</v>
      </c>
      <c r="I156" s="136"/>
      <c r="J156" s="137">
        <f>ROUND(I156*H156,2)</f>
        <v>0</v>
      </c>
      <c r="K156" s="133" t="s">
        <v>1</v>
      </c>
      <c r="L156" s="31"/>
      <c r="M156" s="138" t="s">
        <v>1</v>
      </c>
      <c r="N156" s="139" t="s">
        <v>41</v>
      </c>
      <c r="P156" s="140">
        <f>O156*H156</f>
        <v>0</v>
      </c>
      <c r="Q156" s="140">
        <v>0</v>
      </c>
      <c r="R156" s="140">
        <f>Q156*H156</f>
        <v>0</v>
      </c>
      <c r="S156" s="140">
        <v>0</v>
      </c>
      <c r="T156" s="141">
        <f>S156*H156</f>
        <v>0</v>
      </c>
      <c r="AR156" s="142" t="s">
        <v>137</v>
      </c>
      <c r="AT156" s="142" t="s">
        <v>132</v>
      </c>
      <c r="AU156" s="142" t="s">
        <v>86</v>
      </c>
      <c r="AY156" s="16" t="s">
        <v>130</v>
      </c>
      <c r="BE156" s="143">
        <f>IF(N156="základní",J156,0)</f>
        <v>0</v>
      </c>
      <c r="BF156" s="143">
        <f>IF(N156="snížená",J156,0)</f>
        <v>0</v>
      </c>
      <c r="BG156" s="143">
        <f>IF(N156="zákl. přenesená",J156,0)</f>
        <v>0</v>
      </c>
      <c r="BH156" s="143">
        <f>IF(N156="sníž. přenesená",J156,0)</f>
        <v>0</v>
      </c>
      <c r="BI156" s="143">
        <f>IF(N156="nulová",J156,0)</f>
        <v>0</v>
      </c>
      <c r="BJ156" s="16" t="s">
        <v>84</v>
      </c>
      <c r="BK156" s="143">
        <f>ROUND(I156*H156,2)</f>
        <v>0</v>
      </c>
      <c r="BL156" s="16" t="s">
        <v>137</v>
      </c>
      <c r="BM156" s="142" t="s">
        <v>603</v>
      </c>
    </row>
    <row r="157" spans="2:65" s="11" customFormat="1" ht="22.9" customHeight="1">
      <c r="B157" s="119"/>
      <c r="D157" s="120" t="s">
        <v>75</v>
      </c>
      <c r="E157" s="129" t="s">
        <v>156</v>
      </c>
      <c r="F157" s="129" t="s">
        <v>219</v>
      </c>
      <c r="I157" s="122"/>
      <c r="J157" s="130">
        <f>BK157</f>
        <v>0</v>
      </c>
      <c r="L157" s="119"/>
      <c r="M157" s="124"/>
      <c r="P157" s="125">
        <f>SUM(P158:P181)</f>
        <v>0</v>
      </c>
      <c r="R157" s="125">
        <f>SUM(R158:R181)</f>
        <v>34.433878</v>
      </c>
      <c r="T157" s="126">
        <f>SUM(T158:T181)</f>
        <v>0</v>
      </c>
      <c r="AR157" s="120" t="s">
        <v>84</v>
      </c>
      <c r="AT157" s="127" t="s">
        <v>75</v>
      </c>
      <c r="AU157" s="127" t="s">
        <v>84</v>
      </c>
      <c r="AY157" s="120" t="s">
        <v>130</v>
      </c>
      <c r="BK157" s="128">
        <f>SUM(BK158:BK181)</f>
        <v>0</v>
      </c>
    </row>
    <row r="158" spans="2:65" s="1" customFormat="1" ht="24.2" customHeight="1">
      <c r="B158" s="31"/>
      <c r="C158" s="131" t="s">
        <v>8</v>
      </c>
      <c r="D158" s="131" t="s">
        <v>132</v>
      </c>
      <c r="E158" s="132" t="s">
        <v>517</v>
      </c>
      <c r="F158" s="133" t="s">
        <v>518</v>
      </c>
      <c r="G158" s="134" t="s">
        <v>135</v>
      </c>
      <c r="H158" s="135">
        <v>14.75</v>
      </c>
      <c r="I158" s="136"/>
      <c r="J158" s="137">
        <f>ROUND(I158*H158,2)</f>
        <v>0</v>
      </c>
      <c r="K158" s="133" t="s">
        <v>136</v>
      </c>
      <c r="L158" s="31"/>
      <c r="M158" s="138" t="s">
        <v>1</v>
      </c>
      <c r="N158" s="139" t="s">
        <v>41</v>
      </c>
      <c r="P158" s="140">
        <f>O158*H158</f>
        <v>0</v>
      </c>
      <c r="Q158" s="140">
        <v>0</v>
      </c>
      <c r="R158" s="140">
        <f>Q158*H158</f>
        <v>0</v>
      </c>
      <c r="S158" s="140">
        <v>0</v>
      </c>
      <c r="T158" s="141">
        <f>S158*H158</f>
        <v>0</v>
      </c>
      <c r="AR158" s="142" t="s">
        <v>137</v>
      </c>
      <c r="AT158" s="142" t="s">
        <v>132</v>
      </c>
      <c r="AU158" s="142" t="s">
        <v>86</v>
      </c>
      <c r="AY158" s="16" t="s">
        <v>130</v>
      </c>
      <c r="BE158" s="143">
        <f>IF(N158="základní",J158,0)</f>
        <v>0</v>
      </c>
      <c r="BF158" s="143">
        <f>IF(N158="snížená",J158,0)</f>
        <v>0</v>
      </c>
      <c r="BG158" s="143">
        <f>IF(N158="zákl. přenesená",J158,0)</f>
        <v>0</v>
      </c>
      <c r="BH158" s="143">
        <f>IF(N158="sníž. přenesená",J158,0)</f>
        <v>0</v>
      </c>
      <c r="BI158" s="143">
        <f>IF(N158="nulová",J158,0)</f>
        <v>0</v>
      </c>
      <c r="BJ158" s="16" t="s">
        <v>84</v>
      </c>
      <c r="BK158" s="143">
        <f>ROUND(I158*H158,2)</f>
        <v>0</v>
      </c>
      <c r="BL158" s="16" t="s">
        <v>137</v>
      </c>
      <c r="BM158" s="142" t="s">
        <v>604</v>
      </c>
    </row>
    <row r="159" spans="2:65" s="1" customFormat="1" ht="24.2" customHeight="1">
      <c r="B159" s="31"/>
      <c r="C159" s="131" t="s">
        <v>209</v>
      </c>
      <c r="D159" s="131" t="s">
        <v>132</v>
      </c>
      <c r="E159" s="132" t="s">
        <v>221</v>
      </c>
      <c r="F159" s="133" t="s">
        <v>222</v>
      </c>
      <c r="G159" s="134" t="s">
        <v>135</v>
      </c>
      <c r="H159" s="135">
        <v>205.24199999999999</v>
      </c>
      <c r="I159" s="136"/>
      <c r="J159" s="137">
        <f>ROUND(I159*H159,2)</f>
        <v>0</v>
      </c>
      <c r="K159" s="133" t="s">
        <v>136</v>
      </c>
      <c r="L159" s="31"/>
      <c r="M159" s="138" t="s">
        <v>1</v>
      </c>
      <c r="N159" s="139" t="s">
        <v>41</v>
      </c>
      <c r="P159" s="140">
        <f>O159*H159</f>
        <v>0</v>
      </c>
      <c r="Q159" s="140">
        <v>0</v>
      </c>
      <c r="R159" s="140">
        <f>Q159*H159</f>
        <v>0</v>
      </c>
      <c r="S159" s="140">
        <v>0</v>
      </c>
      <c r="T159" s="141">
        <f>S159*H159</f>
        <v>0</v>
      </c>
      <c r="AR159" s="142" t="s">
        <v>137</v>
      </c>
      <c r="AT159" s="142" t="s">
        <v>132</v>
      </c>
      <c r="AU159" s="142" t="s">
        <v>86</v>
      </c>
      <c r="AY159" s="16" t="s">
        <v>130</v>
      </c>
      <c r="BE159" s="143">
        <f>IF(N159="základní",J159,0)</f>
        <v>0</v>
      </c>
      <c r="BF159" s="143">
        <f>IF(N159="snížená",J159,0)</f>
        <v>0</v>
      </c>
      <c r="BG159" s="143">
        <f>IF(N159="zákl. přenesená",J159,0)</f>
        <v>0</v>
      </c>
      <c r="BH159" s="143">
        <f>IF(N159="sníž. přenesená",J159,0)</f>
        <v>0</v>
      </c>
      <c r="BI159" s="143">
        <f>IF(N159="nulová",J159,0)</f>
        <v>0</v>
      </c>
      <c r="BJ159" s="16" t="s">
        <v>84</v>
      </c>
      <c r="BK159" s="143">
        <f>ROUND(I159*H159,2)</f>
        <v>0</v>
      </c>
      <c r="BL159" s="16" t="s">
        <v>137</v>
      </c>
      <c r="BM159" s="142" t="s">
        <v>605</v>
      </c>
    </row>
    <row r="160" spans="2:65" s="13" customFormat="1" ht="11.25">
      <c r="B160" s="151"/>
      <c r="D160" s="145" t="s">
        <v>150</v>
      </c>
      <c r="E160" s="152" t="s">
        <v>1</v>
      </c>
      <c r="F160" s="153" t="s">
        <v>606</v>
      </c>
      <c r="H160" s="154">
        <v>204.12</v>
      </c>
      <c r="I160" s="155"/>
      <c r="L160" s="151"/>
      <c r="M160" s="156"/>
      <c r="T160" s="157"/>
      <c r="AT160" s="152" t="s">
        <v>150</v>
      </c>
      <c r="AU160" s="152" t="s">
        <v>86</v>
      </c>
      <c r="AV160" s="13" t="s">
        <v>86</v>
      </c>
      <c r="AW160" s="13" t="s">
        <v>32</v>
      </c>
      <c r="AX160" s="13" t="s">
        <v>76</v>
      </c>
      <c r="AY160" s="152" t="s">
        <v>130</v>
      </c>
    </row>
    <row r="161" spans="2:65" s="13" customFormat="1" ht="11.25">
      <c r="B161" s="151"/>
      <c r="D161" s="145" t="s">
        <v>150</v>
      </c>
      <c r="E161" s="152" t="s">
        <v>1</v>
      </c>
      <c r="F161" s="153" t="s">
        <v>607</v>
      </c>
      <c r="H161" s="154">
        <v>1.1220000000000001</v>
      </c>
      <c r="I161" s="155"/>
      <c r="L161" s="151"/>
      <c r="M161" s="156"/>
      <c r="T161" s="157"/>
      <c r="AT161" s="152" t="s">
        <v>150</v>
      </c>
      <c r="AU161" s="152" t="s">
        <v>86</v>
      </c>
      <c r="AV161" s="13" t="s">
        <v>86</v>
      </c>
      <c r="AW161" s="13" t="s">
        <v>32</v>
      </c>
      <c r="AX161" s="13" t="s">
        <v>76</v>
      </c>
      <c r="AY161" s="152" t="s">
        <v>130</v>
      </c>
    </row>
    <row r="162" spans="2:65" s="14" customFormat="1" ht="11.25">
      <c r="B162" s="158"/>
      <c r="D162" s="145" t="s">
        <v>150</v>
      </c>
      <c r="E162" s="159" t="s">
        <v>1</v>
      </c>
      <c r="F162" s="160" t="s">
        <v>155</v>
      </c>
      <c r="H162" s="161">
        <v>205.24200000000002</v>
      </c>
      <c r="I162" s="162"/>
      <c r="L162" s="158"/>
      <c r="M162" s="163"/>
      <c r="T162" s="164"/>
      <c r="AT162" s="159" t="s">
        <v>150</v>
      </c>
      <c r="AU162" s="159" t="s">
        <v>86</v>
      </c>
      <c r="AV162" s="14" t="s">
        <v>137</v>
      </c>
      <c r="AW162" s="14" t="s">
        <v>32</v>
      </c>
      <c r="AX162" s="14" t="s">
        <v>84</v>
      </c>
      <c r="AY162" s="159" t="s">
        <v>130</v>
      </c>
    </row>
    <row r="163" spans="2:65" s="1" customFormat="1" ht="21.75" customHeight="1">
      <c r="B163" s="31"/>
      <c r="C163" s="131" t="s">
        <v>214</v>
      </c>
      <c r="D163" s="131" t="s">
        <v>132</v>
      </c>
      <c r="E163" s="132" t="s">
        <v>228</v>
      </c>
      <c r="F163" s="133" t="s">
        <v>229</v>
      </c>
      <c r="G163" s="134" t="s">
        <v>135</v>
      </c>
      <c r="H163" s="135">
        <v>21.315000000000001</v>
      </c>
      <c r="I163" s="136"/>
      <c r="J163" s="137">
        <f>ROUND(I163*H163,2)</f>
        <v>0</v>
      </c>
      <c r="K163" s="133" t="s">
        <v>136</v>
      </c>
      <c r="L163" s="31"/>
      <c r="M163" s="138" t="s">
        <v>1</v>
      </c>
      <c r="N163" s="139" t="s">
        <v>41</v>
      </c>
      <c r="P163" s="140">
        <f>O163*H163</f>
        <v>0</v>
      </c>
      <c r="Q163" s="140">
        <v>0</v>
      </c>
      <c r="R163" s="140">
        <f>Q163*H163</f>
        <v>0</v>
      </c>
      <c r="S163" s="140">
        <v>0</v>
      </c>
      <c r="T163" s="141">
        <f>S163*H163</f>
        <v>0</v>
      </c>
      <c r="AR163" s="142" t="s">
        <v>137</v>
      </c>
      <c r="AT163" s="142" t="s">
        <v>132</v>
      </c>
      <c r="AU163" s="142" t="s">
        <v>86</v>
      </c>
      <c r="AY163" s="16" t="s">
        <v>130</v>
      </c>
      <c r="BE163" s="143">
        <f>IF(N163="základní",J163,0)</f>
        <v>0</v>
      </c>
      <c r="BF163" s="143">
        <f>IF(N163="snížená",J163,0)</f>
        <v>0</v>
      </c>
      <c r="BG163" s="143">
        <f>IF(N163="zákl. přenesená",J163,0)</f>
        <v>0</v>
      </c>
      <c r="BH163" s="143">
        <f>IF(N163="sníž. přenesená",J163,0)</f>
        <v>0</v>
      </c>
      <c r="BI163" s="143">
        <f>IF(N163="nulová",J163,0)</f>
        <v>0</v>
      </c>
      <c r="BJ163" s="16" t="s">
        <v>84</v>
      </c>
      <c r="BK163" s="143">
        <f>ROUND(I163*H163,2)</f>
        <v>0</v>
      </c>
      <c r="BL163" s="16" t="s">
        <v>137</v>
      </c>
      <c r="BM163" s="142" t="s">
        <v>608</v>
      </c>
    </row>
    <row r="164" spans="2:65" s="12" customFormat="1" ht="11.25">
      <c r="B164" s="144"/>
      <c r="D164" s="145" t="s">
        <v>150</v>
      </c>
      <c r="E164" s="146" t="s">
        <v>1</v>
      </c>
      <c r="F164" s="147" t="s">
        <v>231</v>
      </c>
      <c r="H164" s="146" t="s">
        <v>1</v>
      </c>
      <c r="I164" s="148"/>
      <c r="L164" s="144"/>
      <c r="M164" s="149"/>
      <c r="T164" s="150"/>
      <c r="AT164" s="146" t="s">
        <v>150</v>
      </c>
      <c r="AU164" s="146" t="s">
        <v>86</v>
      </c>
      <c r="AV164" s="12" t="s">
        <v>84</v>
      </c>
      <c r="AW164" s="12" t="s">
        <v>32</v>
      </c>
      <c r="AX164" s="12" t="s">
        <v>76</v>
      </c>
      <c r="AY164" s="146" t="s">
        <v>130</v>
      </c>
    </row>
    <row r="165" spans="2:65" s="13" customFormat="1" ht="11.25">
      <c r="B165" s="151"/>
      <c r="D165" s="145" t="s">
        <v>150</v>
      </c>
      <c r="E165" s="152" t="s">
        <v>1</v>
      </c>
      <c r="F165" s="153" t="s">
        <v>609</v>
      </c>
      <c r="H165" s="154">
        <v>21.315000000000001</v>
      </c>
      <c r="I165" s="155"/>
      <c r="L165" s="151"/>
      <c r="M165" s="156"/>
      <c r="T165" s="157"/>
      <c r="AT165" s="152" t="s">
        <v>150</v>
      </c>
      <c r="AU165" s="152" t="s">
        <v>86</v>
      </c>
      <c r="AV165" s="13" t="s">
        <v>86</v>
      </c>
      <c r="AW165" s="13" t="s">
        <v>32</v>
      </c>
      <c r="AX165" s="13" t="s">
        <v>76</v>
      </c>
      <c r="AY165" s="152" t="s">
        <v>130</v>
      </c>
    </row>
    <row r="166" spans="2:65" s="14" customFormat="1" ht="11.25">
      <c r="B166" s="158"/>
      <c r="D166" s="145" t="s">
        <v>150</v>
      </c>
      <c r="E166" s="159" t="s">
        <v>1</v>
      </c>
      <c r="F166" s="160" t="s">
        <v>155</v>
      </c>
      <c r="H166" s="161">
        <v>21.315000000000001</v>
      </c>
      <c r="I166" s="162"/>
      <c r="L166" s="158"/>
      <c r="M166" s="163"/>
      <c r="T166" s="164"/>
      <c r="AT166" s="159" t="s">
        <v>150</v>
      </c>
      <c r="AU166" s="159" t="s">
        <v>86</v>
      </c>
      <c r="AV166" s="14" t="s">
        <v>137</v>
      </c>
      <c r="AW166" s="14" t="s">
        <v>32</v>
      </c>
      <c r="AX166" s="14" t="s">
        <v>84</v>
      </c>
      <c r="AY166" s="159" t="s">
        <v>130</v>
      </c>
    </row>
    <row r="167" spans="2:65" s="1" customFormat="1" ht="24.2" customHeight="1">
      <c r="B167" s="31"/>
      <c r="C167" s="131" t="s">
        <v>220</v>
      </c>
      <c r="D167" s="131" t="s">
        <v>132</v>
      </c>
      <c r="E167" s="132" t="s">
        <v>234</v>
      </c>
      <c r="F167" s="133" t="s">
        <v>235</v>
      </c>
      <c r="G167" s="134" t="s">
        <v>135</v>
      </c>
      <c r="H167" s="135">
        <v>1.1000000000000001</v>
      </c>
      <c r="I167" s="136"/>
      <c r="J167" s="137">
        <f>ROUND(I167*H167,2)</f>
        <v>0</v>
      </c>
      <c r="K167" s="133" t="s">
        <v>136</v>
      </c>
      <c r="L167" s="31"/>
      <c r="M167" s="138" t="s">
        <v>1</v>
      </c>
      <c r="N167" s="139" t="s">
        <v>41</v>
      </c>
      <c r="P167" s="140">
        <f>O167*H167</f>
        <v>0</v>
      </c>
      <c r="Q167" s="140">
        <v>8.9219999999999994E-2</v>
      </c>
      <c r="R167" s="140">
        <f>Q167*H167</f>
        <v>9.8142000000000007E-2</v>
      </c>
      <c r="S167" s="140">
        <v>0</v>
      </c>
      <c r="T167" s="141">
        <f>S167*H167</f>
        <v>0</v>
      </c>
      <c r="AR167" s="142" t="s">
        <v>137</v>
      </c>
      <c r="AT167" s="142" t="s">
        <v>132</v>
      </c>
      <c r="AU167" s="142" t="s">
        <v>86</v>
      </c>
      <c r="AY167" s="16" t="s">
        <v>130</v>
      </c>
      <c r="BE167" s="143">
        <f>IF(N167="základní",J167,0)</f>
        <v>0</v>
      </c>
      <c r="BF167" s="143">
        <f>IF(N167="snížená",J167,0)</f>
        <v>0</v>
      </c>
      <c r="BG167" s="143">
        <f>IF(N167="zákl. přenesená",J167,0)</f>
        <v>0</v>
      </c>
      <c r="BH167" s="143">
        <f>IF(N167="sníž. přenesená",J167,0)</f>
        <v>0</v>
      </c>
      <c r="BI167" s="143">
        <f>IF(N167="nulová",J167,0)</f>
        <v>0</v>
      </c>
      <c r="BJ167" s="16" t="s">
        <v>84</v>
      </c>
      <c r="BK167" s="143">
        <f>ROUND(I167*H167,2)</f>
        <v>0</v>
      </c>
      <c r="BL167" s="16" t="s">
        <v>137</v>
      </c>
      <c r="BM167" s="142" t="s">
        <v>610</v>
      </c>
    </row>
    <row r="168" spans="2:65" s="1" customFormat="1" ht="16.5" customHeight="1">
      <c r="B168" s="31"/>
      <c r="C168" s="165" t="s">
        <v>227</v>
      </c>
      <c r="D168" s="165" t="s">
        <v>189</v>
      </c>
      <c r="E168" s="166" t="s">
        <v>237</v>
      </c>
      <c r="F168" s="167" t="s">
        <v>238</v>
      </c>
      <c r="G168" s="168" t="s">
        <v>135</v>
      </c>
      <c r="H168" s="169">
        <v>1.1220000000000001</v>
      </c>
      <c r="I168" s="170"/>
      <c r="J168" s="171">
        <f>ROUND(I168*H168,2)</f>
        <v>0</v>
      </c>
      <c r="K168" s="167" t="s">
        <v>136</v>
      </c>
      <c r="L168" s="172"/>
      <c r="M168" s="173" t="s">
        <v>1</v>
      </c>
      <c r="N168" s="174" t="s">
        <v>41</v>
      </c>
      <c r="P168" s="140">
        <f>O168*H168</f>
        <v>0</v>
      </c>
      <c r="Q168" s="140">
        <v>0.113</v>
      </c>
      <c r="R168" s="140">
        <f>Q168*H168</f>
        <v>0.12678600000000001</v>
      </c>
      <c r="S168" s="140">
        <v>0</v>
      </c>
      <c r="T168" s="141">
        <f>S168*H168</f>
        <v>0</v>
      </c>
      <c r="AR168" s="142" t="s">
        <v>171</v>
      </c>
      <c r="AT168" s="142" t="s">
        <v>189</v>
      </c>
      <c r="AU168" s="142" t="s">
        <v>86</v>
      </c>
      <c r="AY168" s="16" t="s">
        <v>130</v>
      </c>
      <c r="BE168" s="143">
        <f>IF(N168="základní",J168,0)</f>
        <v>0</v>
      </c>
      <c r="BF168" s="143">
        <f>IF(N168="snížená",J168,0)</f>
        <v>0</v>
      </c>
      <c r="BG168" s="143">
        <f>IF(N168="zákl. přenesená",J168,0)</f>
        <v>0</v>
      </c>
      <c r="BH168" s="143">
        <f>IF(N168="sníž. přenesená",J168,0)</f>
        <v>0</v>
      </c>
      <c r="BI168" s="143">
        <f>IF(N168="nulová",J168,0)</f>
        <v>0</v>
      </c>
      <c r="BJ168" s="16" t="s">
        <v>84</v>
      </c>
      <c r="BK168" s="143">
        <f>ROUND(I168*H168,2)</f>
        <v>0</v>
      </c>
      <c r="BL168" s="16" t="s">
        <v>137</v>
      </c>
      <c r="BM168" s="142" t="s">
        <v>611</v>
      </c>
    </row>
    <row r="169" spans="2:65" s="13" customFormat="1" ht="11.25">
      <c r="B169" s="151"/>
      <c r="D169" s="145" t="s">
        <v>150</v>
      </c>
      <c r="F169" s="153" t="s">
        <v>612</v>
      </c>
      <c r="H169" s="154">
        <v>1.1220000000000001</v>
      </c>
      <c r="I169" s="155"/>
      <c r="L169" s="151"/>
      <c r="M169" s="156"/>
      <c r="T169" s="157"/>
      <c r="AT169" s="152" t="s">
        <v>150</v>
      </c>
      <c r="AU169" s="152" t="s">
        <v>86</v>
      </c>
      <c r="AV169" s="13" t="s">
        <v>86</v>
      </c>
      <c r="AW169" s="13" t="s">
        <v>4</v>
      </c>
      <c r="AX169" s="13" t="s">
        <v>84</v>
      </c>
      <c r="AY169" s="152" t="s">
        <v>130</v>
      </c>
    </row>
    <row r="170" spans="2:65" s="1" customFormat="1" ht="33" customHeight="1">
      <c r="B170" s="31"/>
      <c r="C170" s="131" t="s">
        <v>233</v>
      </c>
      <c r="D170" s="131" t="s">
        <v>132</v>
      </c>
      <c r="E170" s="132" t="s">
        <v>536</v>
      </c>
      <c r="F170" s="133" t="s">
        <v>537</v>
      </c>
      <c r="G170" s="134" t="s">
        <v>135</v>
      </c>
      <c r="H170" s="135">
        <v>97.2</v>
      </c>
      <c r="I170" s="136"/>
      <c r="J170" s="137">
        <f>ROUND(I170*H170,2)</f>
        <v>0</v>
      </c>
      <c r="K170" s="133" t="s">
        <v>136</v>
      </c>
      <c r="L170" s="31"/>
      <c r="M170" s="138" t="s">
        <v>1</v>
      </c>
      <c r="N170" s="139" t="s">
        <v>41</v>
      </c>
      <c r="P170" s="140">
        <f>O170*H170</f>
        <v>0</v>
      </c>
      <c r="Q170" s="140">
        <v>0.11162</v>
      </c>
      <c r="R170" s="140">
        <f>Q170*H170</f>
        <v>10.849463999999999</v>
      </c>
      <c r="S170" s="140">
        <v>0</v>
      </c>
      <c r="T170" s="141">
        <f>S170*H170</f>
        <v>0</v>
      </c>
      <c r="AR170" s="142" t="s">
        <v>137</v>
      </c>
      <c r="AT170" s="142" t="s">
        <v>132</v>
      </c>
      <c r="AU170" s="142" t="s">
        <v>86</v>
      </c>
      <c r="AY170" s="16" t="s">
        <v>130</v>
      </c>
      <c r="BE170" s="143">
        <f>IF(N170="základní",J170,0)</f>
        <v>0</v>
      </c>
      <c r="BF170" s="143">
        <f>IF(N170="snížená",J170,0)</f>
        <v>0</v>
      </c>
      <c r="BG170" s="143">
        <f>IF(N170="zákl. přenesená",J170,0)</f>
        <v>0</v>
      </c>
      <c r="BH170" s="143">
        <f>IF(N170="sníž. přenesená",J170,0)</f>
        <v>0</v>
      </c>
      <c r="BI170" s="143">
        <f>IF(N170="nulová",J170,0)</f>
        <v>0</v>
      </c>
      <c r="BJ170" s="16" t="s">
        <v>84</v>
      </c>
      <c r="BK170" s="143">
        <f>ROUND(I170*H170,2)</f>
        <v>0</v>
      </c>
      <c r="BL170" s="16" t="s">
        <v>137</v>
      </c>
      <c r="BM170" s="142" t="s">
        <v>613</v>
      </c>
    </row>
    <row r="171" spans="2:65" s="13" customFormat="1" ht="11.25">
      <c r="B171" s="151"/>
      <c r="D171" s="145" t="s">
        <v>150</v>
      </c>
      <c r="E171" s="152" t="s">
        <v>1</v>
      </c>
      <c r="F171" s="153" t="s">
        <v>614</v>
      </c>
      <c r="H171" s="154">
        <v>97.2</v>
      </c>
      <c r="I171" s="155"/>
      <c r="L171" s="151"/>
      <c r="M171" s="156"/>
      <c r="T171" s="157"/>
      <c r="AT171" s="152" t="s">
        <v>150</v>
      </c>
      <c r="AU171" s="152" t="s">
        <v>86</v>
      </c>
      <c r="AV171" s="13" t="s">
        <v>86</v>
      </c>
      <c r="AW171" s="13" t="s">
        <v>32</v>
      </c>
      <c r="AX171" s="13" t="s">
        <v>76</v>
      </c>
      <c r="AY171" s="152" t="s">
        <v>130</v>
      </c>
    </row>
    <row r="172" spans="2:65" s="14" customFormat="1" ht="11.25">
      <c r="B172" s="158"/>
      <c r="D172" s="145" t="s">
        <v>150</v>
      </c>
      <c r="E172" s="159" t="s">
        <v>1</v>
      </c>
      <c r="F172" s="160" t="s">
        <v>155</v>
      </c>
      <c r="H172" s="161">
        <v>97.2</v>
      </c>
      <c r="I172" s="162"/>
      <c r="L172" s="158"/>
      <c r="M172" s="163"/>
      <c r="T172" s="164"/>
      <c r="AT172" s="159" t="s">
        <v>150</v>
      </c>
      <c r="AU172" s="159" t="s">
        <v>86</v>
      </c>
      <c r="AV172" s="14" t="s">
        <v>137</v>
      </c>
      <c r="AW172" s="14" t="s">
        <v>32</v>
      </c>
      <c r="AX172" s="14" t="s">
        <v>84</v>
      </c>
      <c r="AY172" s="159" t="s">
        <v>130</v>
      </c>
    </row>
    <row r="173" spans="2:65" s="1" customFormat="1" ht="16.5" customHeight="1">
      <c r="B173" s="31"/>
      <c r="C173" s="165" t="s">
        <v>7</v>
      </c>
      <c r="D173" s="165" t="s">
        <v>189</v>
      </c>
      <c r="E173" s="166" t="s">
        <v>248</v>
      </c>
      <c r="F173" s="167" t="s">
        <v>249</v>
      </c>
      <c r="G173" s="168" t="s">
        <v>135</v>
      </c>
      <c r="H173" s="169">
        <v>99.144000000000005</v>
      </c>
      <c r="I173" s="170"/>
      <c r="J173" s="171">
        <f>ROUND(I173*H173,2)</f>
        <v>0</v>
      </c>
      <c r="K173" s="167" t="s">
        <v>136</v>
      </c>
      <c r="L173" s="172"/>
      <c r="M173" s="173" t="s">
        <v>1</v>
      </c>
      <c r="N173" s="174" t="s">
        <v>41</v>
      </c>
      <c r="P173" s="140">
        <f>O173*H173</f>
        <v>0</v>
      </c>
      <c r="Q173" s="140">
        <v>0.17599999999999999</v>
      </c>
      <c r="R173" s="140">
        <f>Q173*H173</f>
        <v>17.449344</v>
      </c>
      <c r="S173" s="140">
        <v>0</v>
      </c>
      <c r="T173" s="141">
        <f>S173*H173</f>
        <v>0</v>
      </c>
      <c r="AR173" s="142" t="s">
        <v>171</v>
      </c>
      <c r="AT173" s="142" t="s">
        <v>189</v>
      </c>
      <c r="AU173" s="142" t="s">
        <v>86</v>
      </c>
      <c r="AY173" s="16" t="s">
        <v>130</v>
      </c>
      <c r="BE173" s="143">
        <f>IF(N173="základní",J173,0)</f>
        <v>0</v>
      </c>
      <c r="BF173" s="143">
        <f>IF(N173="snížená",J173,0)</f>
        <v>0</v>
      </c>
      <c r="BG173" s="143">
        <f>IF(N173="zákl. přenesená",J173,0)</f>
        <v>0</v>
      </c>
      <c r="BH173" s="143">
        <f>IF(N173="sníž. přenesená",J173,0)</f>
        <v>0</v>
      </c>
      <c r="BI173" s="143">
        <f>IF(N173="nulová",J173,0)</f>
        <v>0</v>
      </c>
      <c r="BJ173" s="16" t="s">
        <v>84</v>
      </c>
      <c r="BK173" s="143">
        <f>ROUND(I173*H173,2)</f>
        <v>0</v>
      </c>
      <c r="BL173" s="16" t="s">
        <v>137</v>
      </c>
      <c r="BM173" s="142" t="s">
        <v>615</v>
      </c>
    </row>
    <row r="174" spans="2:65" s="13" customFormat="1" ht="11.25">
      <c r="B174" s="151"/>
      <c r="D174" s="145" t="s">
        <v>150</v>
      </c>
      <c r="E174" s="152" t="s">
        <v>1</v>
      </c>
      <c r="F174" s="153" t="s">
        <v>616</v>
      </c>
      <c r="H174" s="154">
        <v>99.144000000000005</v>
      </c>
      <c r="I174" s="155"/>
      <c r="L174" s="151"/>
      <c r="M174" s="156"/>
      <c r="T174" s="157"/>
      <c r="AT174" s="152" t="s">
        <v>150</v>
      </c>
      <c r="AU174" s="152" t="s">
        <v>86</v>
      </c>
      <c r="AV174" s="13" t="s">
        <v>86</v>
      </c>
      <c r="AW174" s="13" t="s">
        <v>32</v>
      </c>
      <c r="AX174" s="13" t="s">
        <v>76</v>
      </c>
      <c r="AY174" s="152" t="s">
        <v>130</v>
      </c>
    </row>
    <row r="175" spans="2:65" s="14" customFormat="1" ht="11.25">
      <c r="B175" s="158"/>
      <c r="D175" s="145" t="s">
        <v>150</v>
      </c>
      <c r="E175" s="159" t="s">
        <v>1</v>
      </c>
      <c r="F175" s="160" t="s">
        <v>155</v>
      </c>
      <c r="H175" s="161">
        <v>99.144000000000005</v>
      </c>
      <c r="I175" s="162"/>
      <c r="L175" s="158"/>
      <c r="M175" s="163"/>
      <c r="T175" s="164"/>
      <c r="AT175" s="159" t="s">
        <v>150</v>
      </c>
      <c r="AU175" s="159" t="s">
        <v>86</v>
      </c>
      <c r="AV175" s="14" t="s">
        <v>137</v>
      </c>
      <c r="AW175" s="14" t="s">
        <v>32</v>
      </c>
      <c r="AX175" s="14" t="s">
        <v>84</v>
      </c>
      <c r="AY175" s="159" t="s">
        <v>130</v>
      </c>
    </row>
    <row r="176" spans="2:65" s="1" customFormat="1" ht="24.2" customHeight="1">
      <c r="B176" s="31"/>
      <c r="C176" s="131" t="s">
        <v>241</v>
      </c>
      <c r="D176" s="131" t="s">
        <v>132</v>
      </c>
      <c r="E176" s="132" t="s">
        <v>262</v>
      </c>
      <c r="F176" s="133" t="s">
        <v>263</v>
      </c>
      <c r="G176" s="134" t="s">
        <v>135</v>
      </c>
      <c r="H176" s="135">
        <v>20.3</v>
      </c>
      <c r="I176" s="136"/>
      <c r="J176" s="137">
        <f>ROUND(I176*H176,2)</f>
        <v>0</v>
      </c>
      <c r="K176" s="133" t="s">
        <v>136</v>
      </c>
      <c r="L176" s="31"/>
      <c r="M176" s="138" t="s">
        <v>1</v>
      </c>
      <c r="N176" s="139" t="s">
        <v>41</v>
      </c>
      <c r="P176" s="140">
        <f>O176*H176</f>
        <v>0</v>
      </c>
      <c r="Q176" s="140">
        <v>0.11162</v>
      </c>
      <c r="R176" s="140">
        <f>Q176*H176</f>
        <v>2.2658860000000001</v>
      </c>
      <c r="S176" s="140">
        <v>0</v>
      </c>
      <c r="T176" s="141">
        <f>S176*H176</f>
        <v>0</v>
      </c>
      <c r="AR176" s="142" t="s">
        <v>137</v>
      </c>
      <c r="AT176" s="142" t="s">
        <v>132</v>
      </c>
      <c r="AU176" s="142" t="s">
        <v>86</v>
      </c>
      <c r="AY176" s="16" t="s">
        <v>130</v>
      </c>
      <c r="BE176" s="143">
        <f>IF(N176="základní",J176,0)</f>
        <v>0</v>
      </c>
      <c r="BF176" s="143">
        <f>IF(N176="snížená",J176,0)</f>
        <v>0</v>
      </c>
      <c r="BG176" s="143">
        <f>IF(N176="zákl. přenesená",J176,0)</f>
        <v>0</v>
      </c>
      <c r="BH176" s="143">
        <f>IF(N176="sníž. přenesená",J176,0)</f>
        <v>0</v>
      </c>
      <c r="BI176" s="143">
        <f>IF(N176="nulová",J176,0)</f>
        <v>0</v>
      </c>
      <c r="BJ176" s="16" t="s">
        <v>84</v>
      </c>
      <c r="BK176" s="143">
        <f>ROUND(I176*H176,2)</f>
        <v>0</v>
      </c>
      <c r="BL176" s="16" t="s">
        <v>137</v>
      </c>
      <c r="BM176" s="142" t="s">
        <v>617</v>
      </c>
    </row>
    <row r="177" spans="2:65" s="13" customFormat="1" ht="11.25">
      <c r="B177" s="151"/>
      <c r="D177" s="145" t="s">
        <v>150</v>
      </c>
      <c r="E177" s="152" t="s">
        <v>1</v>
      </c>
      <c r="F177" s="153" t="s">
        <v>618</v>
      </c>
      <c r="H177" s="154">
        <v>20.3</v>
      </c>
      <c r="I177" s="155"/>
      <c r="L177" s="151"/>
      <c r="M177" s="156"/>
      <c r="T177" s="157"/>
      <c r="AT177" s="152" t="s">
        <v>150</v>
      </c>
      <c r="AU177" s="152" t="s">
        <v>86</v>
      </c>
      <c r="AV177" s="13" t="s">
        <v>86</v>
      </c>
      <c r="AW177" s="13" t="s">
        <v>32</v>
      </c>
      <c r="AX177" s="13" t="s">
        <v>76</v>
      </c>
      <c r="AY177" s="152" t="s">
        <v>130</v>
      </c>
    </row>
    <row r="178" spans="2:65" s="14" customFormat="1" ht="11.25">
      <c r="B178" s="158"/>
      <c r="D178" s="145" t="s">
        <v>150</v>
      </c>
      <c r="E178" s="159" t="s">
        <v>1</v>
      </c>
      <c r="F178" s="160" t="s">
        <v>155</v>
      </c>
      <c r="H178" s="161">
        <v>20.3</v>
      </c>
      <c r="I178" s="162"/>
      <c r="L178" s="158"/>
      <c r="M178" s="163"/>
      <c r="T178" s="164"/>
      <c r="AT178" s="159" t="s">
        <v>150</v>
      </c>
      <c r="AU178" s="159" t="s">
        <v>86</v>
      </c>
      <c r="AV178" s="14" t="s">
        <v>137</v>
      </c>
      <c r="AW178" s="14" t="s">
        <v>32</v>
      </c>
      <c r="AX178" s="14" t="s">
        <v>84</v>
      </c>
      <c r="AY178" s="159" t="s">
        <v>130</v>
      </c>
    </row>
    <row r="179" spans="2:65" s="1" customFormat="1" ht="16.5" customHeight="1">
      <c r="B179" s="31"/>
      <c r="C179" s="165" t="s">
        <v>247</v>
      </c>
      <c r="D179" s="165" t="s">
        <v>189</v>
      </c>
      <c r="E179" s="166" t="s">
        <v>253</v>
      </c>
      <c r="F179" s="167" t="s">
        <v>254</v>
      </c>
      <c r="G179" s="168" t="s">
        <v>135</v>
      </c>
      <c r="H179" s="169">
        <v>20.706</v>
      </c>
      <c r="I179" s="170"/>
      <c r="J179" s="171">
        <f>ROUND(I179*H179,2)</f>
        <v>0</v>
      </c>
      <c r="K179" s="167" t="s">
        <v>136</v>
      </c>
      <c r="L179" s="172"/>
      <c r="M179" s="173" t="s">
        <v>1</v>
      </c>
      <c r="N179" s="174" t="s">
        <v>41</v>
      </c>
      <c r="P179" s="140">
        <f>O179*H179</f>
        <v>0</v>
      </c>
      <c r="Q179" s="140">
        <v>0.17599999999999999</v>
      </c>
      <c r="R179" s="140">
        <f>Q179*H179</f>
        <v>3.6442559999999995</v>
      </c>
      <c r="S179" s="140">
        <v>0</v>
      </c>
      <c r="T179" s="141">
        <f>S179*H179</f>
        <v>0</v>
      </c>
      <c r="AR179" s="142" t="s">
        <v>171</v>
      </c>
      <c r="AT179" s="142" t="s">
        <v>189</v>
      </c>
      <c r="AU179" s="142" t="s">
        <v>86</v>
      </c>
      <c r="AY179" s="16" t="s">
        <v>130</v>
      </c>
      <c r="BE179" s="143">
        <f>IF(N179="základní",J179,0)</f>
        <v>0</v>
      </c>
      <c r="BF179" s="143">
        <f>IF(N179="snížená",J179,0)</f>
        <v>0</v>
      </c>
      <c r="BG179" s="143">
        <f>IF(N179="zákl. přenesená",J179,0)</f>
        <v>0</v>
      </c>
      <c r="BH179" s="143">
        <f>IF(N179="sníž. přenesená",J179,0)</f>
        <v>0</v>
      </c>
      <c r="BI179" s="143">
        <f>IF(N179="nulová",J179,0)</f>
        <v>0</v>
      </c>
      <c r="BJ179" s="16" t="s">
        <v>84</v>
      </c>
      <c r="BK179" s="143">
        <f>ROUND(I179*H179,2)</f>
        <v>0</v>
      </c>
      <c r="BL179" s="16" t="s">
        <v>137</v>
      </c>
      <c r="BM179" s="142" t="s">
        <v>619</v>
      </c>
    </row>
    <row r="180" spans="2:65" s="13" customFormat="1" ht="11.25">
      <c r="B180" s="151"/>
      <c r="D180" s="145" t="s">
        <v>150</v>
      </c>
      <c r="E180" s="152" t="s">
        <v>1</v>
      </c>
      <c r="F180" s="153" t="s">
        <v>620</v>
      </c>
      <c r="H180" s="154">
        <v>20.706</v>
      </c>
      <c r="I180" s="155"/>
      <c r="L180" s="151"/>
      <c r="M180" s="156"/>
      <c r="T180" s="157"/>
      <c r="AT180" s="152" t="s">
        <v>150</v>
      </c>
      <c r="AU180" s="152" t="s">
        <v>86</v>
      </c>
      <c r="AV180" s="13" t="s">
        <v>86</v>
      </c>
      <c r="AW180" s="13" t="s">
        <v>32</v>
      </c>
      <c r="AX180" s="13" t="s">
        <v>76</v>
      </c>
      <c r="AY180" s="152" t="s">
        <v>130</v>
      </c>
    </row>
    <row r="181" spans="2:65" s="14" customFormat="1" ht="11.25">
      <c r="B181" s="158"/>
      <c r="D181" s="145" t="s">
        <v>150</v>
      </c>
      <c r="E181" s="159" t="s">
        <v>1</v>
      </c>
      <c r="F181" s="160" t="s">
        <v>155</v>
      </c>
      <c r="H181" s="161">
        <v>20.706</v>
      </c>
      <c r="I181" s="162"/>
      <c r="L181" s="158"/>
      <c r="M181" s="163"/>
      <c r="T181" s="164"/>
      <c r="AT181" s="159" t="s">
        <v>150</v>
      </c>
      <c r="AU181" s="159" t="s">
        <v>86</v>
      </c>
      <c r="AV181" s="14" t="s">
        <v>137</v>
      </c>
      <c r="AW181" s="14" t="s">
        <v>32</v>
      </c>
      <c r="AX181" s="14" t="s">
        <v>84</v>
      </c>
      <c r="AY181" s="159" t="s">
        <v>130</v>
      </c>
    </row>
    <row r="182" spans="2:65" s="11" customFormat="1" ht="22.9" customHeight="1">
      <c r="B182" s="119"/>
      <c r="D182" s="120" t="s">
        <v>75</v>
      </c>
      <c r="E182" s="129" t="s">
        <v>171</v>
      </c>
      <c r="F182" s="129" t="s">
        <v>269</v>
      </c>
      <c r="I182" s="122"/>
      <c r="J182" s="130">
        <f>BK182</f>
        <v>0</v>
      </c>
      <c r="L182" s="119"/>
      <c r="M182" s="124"/>
      <c r="P182" s="125">
        <f>SUM(P183:P202)</f>
        <v>0</v>
      </c>
      <c r="R182" s="125">
        <f>SUM(R183:R202)</f>
        <v>1.5308120000000001</v>
      </c>
      <c r="T182" s="126">
        <f>SUM(T183:T202)</f>
        <v>0</v>
      </c>
      <c r="AR182" s="120" t="s">
        <v>84</v>
      </c>
      <c r="AT182" s="127" t="s">
        <v>75</v>
      </c>
      <c r="AU182" s="127" t="s">
        <v>84</v>
      </c>
      <c r="AY182" s="120" t="s">
        <v>130</v>
      </c>
      <c r="BK182" s="128">
        <f>SUM(BK183:BK202)</f>
        <v>0</v>
      </c>
    </row>
    <row r="183" spans="2:65" s="1" customFormat="1" ht="21.75" customHeight="1">
      <c r="B183" s="31"/>
      <c r="C183" s="131" t="s">
        <v>252</v>
      </c>
      <c r="D183" s="131" t="s">
        <v>132</v>
      </c>
      <c r="E183" s="132" t="s">
        <v>271</v>
      </c>
      <c r="F183" s="133" t="s">
        <v>272</v>
      </c>
      <c r="G183" s="134" t="s">
        <v>148</v>
      </c>
      <c r="H183" s="135">
        <v>1.6</v>
      </c>
      <c r="I183" s="136"/>
      <c r="J183" s="137">
        <f>ROUND(I183*H183,2)</f>
        <v>0</v>
      </c>
      <c r="K183" s="133" t="s">
        <v>1</v>
      </c>
      <c r="L183" s="31"/>
      <c r="M183" s="138" t="s">
        <v>1</v>
      </c>
      <c r="N183" s="139" t="s">
        <v>41</v>
      </c>
      <c r="P183" s="140">
        <f>O183*H183</f>
        <v>0</v>
      </c>
      <c r="Q183" s="140">
        <v>0</v>
      </c>
      <c r="R183" s="140">
        <f>Q183*H183</f>
        <v>0</v>
      </c>
      <c r="S183" s="140">
        <v>0</v>
      </c>
      <c r="T183" s="141">
        <f>S183*H183</f>
        <v>0</v>
      </c>
      <c r="AR183" s="142" t="s">
        <v>137</v>
      </c>
      <c r="AT183" s="142" t="s">
        <v>132</v>
      </c>
      <c r="AU183" s="142" t="s">
        <v>86</v>
      </c>
      <c r="AY183" s="16" t="s">
        <v>130</v>
      </c>
      <c r="BE183" s="143">
        <f>IF(N183="základní",J183,0)</f>
        <v>0</v>
      </c>
      <c r="BF183" s="143">
        <f>IF(N183="snížená",J183,0)</f>
        <v>0</v>
      </c>
      <c r="BG183" s="143">
        <f>IF(N183="zákl. přenesená",J183,0)</f>
        <v>0</v>
      </c>
      <c r="BH183" s="143">
        <f>IF(N183="sníž. přenesená",J183,0)</f>
        <v>0</v>
      </c>
      <c r="BI183" s="143">
        <f>IF(N183="nulová",J183,0)</f>
        <v>0</v>
      </c>
      <c r="BJ183" s="16" t="s">
        <v>84</v>
      </c>
      <c r="BK183" s="143">
        <f>ROUND(I183*H183,2)</f>
        <v>0</v>
      </c>
      <c r="BL183" s="16" t="s">
        <v>137</v>
      </c>
      <c r="BM183" s="142" t="s">
        <v>621</v>
      </c>
    </row>
    <row r="184" spans="2:65" s="13" customFormat="1" ht="11.25">
      <c r="B184" s="151"/>
      <c r="D184" s="145" t="s">
        <v>150</v>
      </c>
      <c r="E184" s="152" t="s">
        <v>1</v>
      </c>
      <c r="F184" s="153" t="s">
        <v>622</v>
      </c>
      <c r="H184" s="154">
        <v>1.6</v>
      </c>
      <c r="I184" s="155"/>
      <c r="L184" s="151"/>
      <c r="M184" s="156"/>
      <c r="T184" s="157"/>
      <c r="AT184" s="152" t="s">
        <v>150</v>
      </c>
      <c r="AU184" s="152" t="s">
        <v>86</v>
      </c>
      <c r="AV184" s="13" t="s">
        <v>86</v>
      </c>
      <c r="AW184" s="13" t="s">
        <v>32</v>
      </c>
      <c r="AX184" s="13" t="s">
        <v>76</v>
      </c>
      <c r="AY184" s="152" t="s">
        <v>130</v>
      </c>
    </row>
    <row r="185" spans="2:65" s="14" customFormat="1" ht="11.25">
      <c r="B185" s="158"/>
      <c r="D185" s="145" t="s">
        <v>150</v>
      </c>
      <c r="E185" s="159" t="s">
        <v>1</v>
      </c>
      <c r="F185" s="160" t="s">
        <v>155</v>
      </c>
      <c r="H185" s="161">
        <v>1.6</v>
      </c>
      <c r="I185" s="162"/>
      <c r="L185" s="158"/>
      <c r="M185" s="163"/>
      <c r="T185" s="164"/>
      <c r="AT185" s="159" t="s">
        <v>150</v>
      </c>
      <c r="AU185" s="159" t="s">
        <v>86</v>
      </c>
      <c r="AV185" s="14" t="s">
        <v>137</v>
      </c>
      <c r="AW185" s="14" t="s">
        <v>32</v>
      </c>
      <c r="AX185" s="14" t="s">
        <v>84</v>
      </c>
      <c r="AY185" s="159" t="s">
        <v>130</v>
      </c>
    </row>
    <row r="186" spans="2:65" s="1" customFormat="1" ht="33" customHeight="1">
      <c r="B186" s="31"/>
      <c r="C186" s="131" t="s">
        <v>257</v>
      </c>
      <c r="D186" s="131" t="s">
        <v>132</v>
      </c>
      <c r="E186" s="132" t="s">
        <v>276</v>
      </c>
      <c r="F186" s="133" t="s">
        <v>277</v>
      </c>
      <c r="G186" s="134" t="s">
        <v>148</v>
      </c>
      <c r="H186" s="135">
        <v>7.2</v>
      </c>
      <c r="I186" s="136"/>
      <c r="J186" s="137">
        <f>ROUND(I186*H186,2)</f>
        <v>0</v>
      </c>
      <c r="K186" s="133" t="s">
        <v>136</v>
      </c>
      <c r="L186" s="31"/>
      <c r="M186" s="138" t="s">
        <v>1</v>
      </c>
      <c r="N186" s="139" t="s">
        <v>41</v>
      </c>
      <c r="P186" s="140">
        <f>O186*H186</f>
        <v>0</v>
      </c>
      <c r="Q186" s="140">
        <v>5.0889999999999998E-2</v>
      </c>
      <c r="R186" s="140">
        <f>Q186*H186</f>
        <v>0.36640800000000001</v>
      </c>
      <c r="S186" s="140">
        <v>0</v>
      </c>
      <c r="T186" s="141">
        <f>S186*H186</f>
        <v>0</v>
      </c>
      <c r="AR186" s="142" t="s">
        <v>137</v>
      </c>
      <c r="AT186" s="142" t="s">
        <v>132</v>
      </c>
      <c r="AU186" s="142" t="s">
        <v>86</v>
      </c>
      <c r="AY186" s="16" t="s">
        <v>130</v>
      </c>
      <c r="BE186" s="143">
        <f>IF(N186="základní",J186,0)</f>
        <v>0</v>
      </c>
      <c r="BF186" s="143">
        <f>IF(N186="snížená",J186,0)</f>
        <v>0</v>
      </c>
      <c r="BG186" s="143">
        <f>IF(N186="zákl. přenesená",J186,0)</f>
        <v>0</v>
      </c>
      <c r="BH186" s="143">
        <f>IF(N186="sníž. přenesená",J186,0)</f>
        <v>0</v>
      </c>
      <c r="BI186" s="143">
        <f>IF(N186="nulová",J186,0)</f>
        <v>0</v>
      </c>
      <c r="BJ186" s="16" t="s">
        <v>84</v>
      </c>
      <c r="BK186" s="143">
        <f>ROUND(I186*H186,2)</f>
        <v>0</v>
      </c>
      <c r="BL186" s="16" t="s">
        <v>137</v>
      </c>
      <c r="BM186" s="142" t="s">
        <v>623</v>
      </c>
    </row>
    <row r="187" spans="2:65" s="13" customFormat="1" ht="11.25">
      <c r="B187" s="151"/>
      <c r="D187" s="145" t="s">
        <v>150</v>
      </c>
      <c r="E187" s="152" t="s">
        <v>1</v>
      </c>
      <c r="F187" s="153" t="s">
        <v>624</v>
      </c>
      <c r="H187" s="154">
        <v>7.2</v>
      </c>
      <c r="I187" s="155"/>
      <c r="L187" s="151"/>
      <c r="M187" s="156"/>
      <c r="T187" s="157"/>
      <c r="AT187" s="152" t="s">
        <v>150</v>
      </c>
      <c r="AU187" s="152" t="s">
        <v>86</v>
      </c>
      <c r="AV187" s="13" t="s">
        <v>86</v>
      </c>
      <c r="AW187" s="13" t="s">
        <v>32</v>
      </c>
      <c r="AX187" s="13" t="s">
        <v>76</v>
      </c>
      <c r="AY187" s="152" t="s">
        <v>130</v>
      </c>
    </row>
    <row r="188" spans="2:65" s="14" customFormat="1" ht="11.25">
      <c r="B188" s="158"/>
      <c r="D188" s="145" t="s">
        <v>150</v>
      </c>
      <c r="E188" s="159" t="s">
        <v>1</v>
      </c>
      <c r="F188" s="160" t="s">
        <v>155</v>
      </c>
      <c r="H188" s="161">
        <v>7.2</v>
      </c>
      <c r="I188" s="162"/>
      <c r="L188" s="158"/>
      <c r="M188" s="163"/>
      <c r="T188" s="164"/>
      <c r="AT188" s="159" t="s">
        <v>150</v>
      </c>
      <c r="AU188" s="159" t="s">
        <v>86</v>
      </c>
      <c r="AV188" s="14" t="s">
        <v>137</v>
      </c>
      <c r="AW188" s="14" t="s">
        <v>32</v>
      </c>
      <c r="AX188" s="14" t="s">
        <v>84</v>
      </c>
      <c r="AY188" s="159" t="s">
        <v>130</v>
      </c>
    </row>
    <row r="189" spans="2:65" s="1" customFormat="1" ht="37.9" customHeight="1">
      <c r="B189" s="31"/>
      <c r="C189" s="131" t="s">
        <v>261</v>
      </c>
      <c r="D189" s="131" t="s">
        <v>132</v>
      </c>
      <c r="E189" s="132" t="s">
        <v>281</v>
      </c>
      <c r="F189" s="133" t="s">
        <v>282</v>
      </c>
      <c r="G189" s="134" t="s">
        <v>283</v>
      </c>
      <c r="H189" s="135">
        <v>1</v>
      </c>
      <c r="I189" s="136"/>
      <c r="J189" s="137">
        <f>ROUND(I189*H189,2)</f>
        <v>0</v>
      </c>
      <c r="K189" s="133" t="s">
        <v>136</v>
      </c>
      <c r="L189" s="31"/>
      <c r="M189" s="138" t="s">
        <v>1</v>
      </c>
      <c r="N189" s="139" t="s">
        <v>41</v>
      </c>
      <c r="P189" s="140">
        <f>O189*H189</f>
        <v>0</v>
      </c>
      <c r="Q189" s="140">
        <v>7.2499999999999995E-2</v>
      </c>
      <c r="R189" s="140">
        <f>Q189*H189</f>
        <v>7.2499999999999995E-2</v>
      </c>
      <c r="S189" s="140">
        <v>0</v>
      </c>
      <c r="T189" s="141">
        <f>S189*H189</f>
        <v>0</v>
      </c>
      <c r="AR189" s="142" t="s">
        <v>137</v>
      </c>
      <c r="AT189" s="142" t="s">
        <v>132</v>
      </c>
      <c r="AU189" s="142" t="s">
        <v>86</v>
      </c>
      <c r="AY189" s="16" t="s">
        <v>130</v>
      </c>
      <c r="BE189" s="143">
        <f>IF(N189="základní",J189,0)</f>
        <v>0</v>
      </c>
      <c r="BF189" s="143">
        <f>IF(N189="snížená",J189,0)</f>
        <v>0</v>
      </c>
      <c r="BG189" s="143">
        <f>IF(N189="zákl. přenesená",J189,0)</f>
        <v>0</v>
      </c>
      <c r="BH189" s="143">
        <f>IF(N189="sníž. přenesená",J189,0)</f>
        <v>0</v>
      </c>
      <c r="BI189" s="143">
        <f>IF(N189="nulová",J189,0)</f>
        <v>0</v>
      </c>
      <c r="BJ189" s="16" t="s">
        <v>84</v>
      </c>
      <c r="BK189" s="143">
        <f>ROUND(I189*H189,2)</f>
        <v>0</v>
      </c>
      <c r="BL189" s="16" t="s">
        <v>137</v>
      </c>
      <c r="BM189" s="142" t="s">
        <v>625</v>
      </c>
    </row>
    <row r="190" spans="2:65" s="1" customFormat="1" ht="33" customHeight="1">
      <c r="B190" s="31"/>
      <c r="C190" s="131" t="s">
        <v>266</v>
      </c>
      <c r="D190" s="131" t="s">
        <v>132</v>
      </c>
      <c r="E190" s="132" t="s">
        <v>286</v>
      </c>
      <c r="F190" s="133" t="s">
        <v>287</v>
      </c>
      <c r="G190" s="134" t="s">
        <v>148</v>
      </c>
      <c r="H190" s="135">
        <v>5.04</v>
      </c>
      <c r="I190" s="136"/>
      <c r="J190" s="137">
        <f>ROUND(I190*H190,2)</f>
        <v>0</v>
      </c>
      <c r="K190" s="133" t="s">
        <v>136</v>
      </c>
      <c r="L190" s="31"/>
      <c r="M190" s="138" t="s">
        <v>1</v>
      </c>
      <c r="N190" s="139" t="s">
        <v>41</v>
      </c>
      <c r="P190" s="140">
        <f>O190*H190</f>
        <v>0</v>
      </c>
      <c r="Q190" s="140">
        <v>0</v>
      </c>
      <c r="R190" s="140">
        <f>Q190*H190</f>
        <v>0</v>
      </c>
      <c r="S190" s="140">
        <v>0</v>
      </c>
      <c r="T190" s="141">
        <f>S190*H190</f>
        <v>0</v>
      </c>
      <c r="AR190" s="142" t="s">
        <v>137</v>
      </c>
      <c r="AT190" s="142" t="s">
        <v>132</v>
      </c>
      <c r="AU190" s="142" t="s">
        <v>86</v>
      </c>
      <c r="AY190" s="16" t="s">
        <v>130</v>
      </c>
      <c r="BE190" s="143">
        <f>IF(N190="základní",J190,0)</f>
        <v>0</v>
      </c>
      <c r="BF190" s="143">
        <f>IF(N190="snížená",J190,0)</f>
        <v>0</v>
      </c>
      <c r="BG190" s="143">
        <f>IF(N190="zákl. přenesená",J190,0)</f>
        <v>0</v>
      </c>
      <c r="BH190" s="143">
        <f>IF(N190="sníž. přenesená",J190,0)</f>
        <v>0</v>
      </c>
      <c r="BI190" s="143">
        <f>IF(N190="nulová",J190,0)</f>
        <v>0</v>
      </c>
      <c r="BJ190" s="16" t="s">
        <v>84</v>
      </c>
      <c r="BK190" s="143">
        <f>ROUND(I190*H190,2)</f>
        <v>0</v>
      </c>
      <c r="BL190" s="16" t="s">
        <v>137</v>
      </c>
      <c r="BM190" s="142" t="s">
        <v>626</v>
      </c>
    </row>
    <row r="191" spans="2:65" s="13" customFormat="1" ht="11.25">
      <c r="B191" s="151"/>
      <c r="D191" s="145" t="s">
        <v>150</v>
      </c>
      <c r="E191" s="152" t="s">
        <v>1</v>
      </c>
      <c r="F191" s="153" t="s">
        <v>627</v>
      </c>
      <c r="H191" s="154">
        <v>5.04</v>
      </c>
      <c r="I191" s="155"/>
      <c r="L191" s="151"/>
      <c r="M191" s="156"/>
      <c r="T191" s="157"/>
      <c r="AT191" s="152" t="s">
        <v>150</v>
      </c>
      <c r="AU191" s="152" t="s">
        <v>86</v>
      </c>
      <c r="AV191" s="13" t="s">
        <v>86</v>
      </c>
      <c r="AW191" s="13" t="s">
        <v>32</v>
      </c>
      <c r="AX191" s="13" t="s">
        <v>76</v>
      </c>
      <c r="AY191" s="152" t="s">
        <v>130</v>
      </c>
    </row>
    <row r="192" spans="2:65" s="14" customFormat="1" ht="11.25">
      <c r="B192" s="158"/>
      <c r="D192" s="145" t="s">
        <v>150</v>
      </c>
      <c r="E192" s="159" t="s">
        <v>1</v>
      </c>
      <c r="F192" s="160" t="s">
        <v>155</v>
      </c>
      <c r="H192" s="161">
        <v>5.04</v>
      </c>
      <c r="I192" s="162"/>
      <c r="L192" s="158"/>
      <c r="M192" s="163"/>
      <c r="T192" s="164"/>
      <c r="AT192" s="159" t="s">
        <v>150</v>
      </c>
      <c r="AU192" s="159" t="s">
        <v>86</v>
      </c>
      <c r="AV192" s="14" t="s">
        <v>137</v>
      </c>
      <c r="AW192" s="14" t="s">
        <v>32</v>
      </c>
      <c r="AX192" s="14" t="s">
        <v>84</v>
      </c>
      <c r="AY192" s="159" t="s">
        <v>130</v>
      </c>
    </row>
    <row r="193" spans="2:65" s="1" customFormat="1" ht="24.2" customHeight="1">
      <c r="B193" s="31"/>
      <c r="C193" s="131" t="s">
        <v>270</v>
      </c>
      <c r="D193" s="131" t="s">
        <v>132</v>
      </c>
      <c r="E193" s="132" t="s">
        <v>291</v>
      </c>
      <c r="F193" s="133" t="s">
        <v>292</v>
      </c>
      <c r="G193" s="134" t="s">
        <v>135</v>
      </c>
      <c r="H193" s="135">
        <v>101.2</v>
      </c>
      <c r="I193" s="136"/>
      <c r="J193" s="137">
        <f>ROUND(I193*H193,2)</f>
        <v>0</v>
      </c>
      <c r="K193" s="133" t="s">
        <v>1</v>
      </c>
      <c r="L193" s="31"/>
      <c r="M193" s="138" t="s">
        <v>1</v>
      </c>
      <c r="N193" s="139" t="s">
        <v>41</v>
      </c>
      <c r="P193" s="140">
        <f>O193*H193</f>
        <v>0</v>
      </c>
      <c r="Q193" s="140">
        <v>1.7000000000000001E-4</v>
      </c>
      <c r="R193" s="140">
        <f>Q193*H193</f>
        <v>1.7204000000000001E-2</v>
      </c>
      <c r="S193" s="140">
        <v>0</v>
      </c>
      <c r="T193" s="141">
        <f>S193*H193</f>
        <v>0</v>
      </c>
      <c r="AR193" s="142" t="s">
        <v>137</v>
      </c>
      <c r="AT193" s="142" t="s">
        <v>132</v>
      </c>
      <c r="AU193" s="142" t="s">
        <v>86</v>
      </c>
      <c r="AY193" s="16" t="s">
        <v>130</v>
      </c>
      <c r="BE193" s="143">
        <f>IF(N193="základní",J193,0)</f>
        <v>0</v>
      </c>
      <c r="BF193" s="143">
        <f>IF(N193="snížená",J193,0)</f>
        <v>0</v>
      </c>
      <c r="BG193" s="143">
        <f>IF(N193="zákl. přenesená",J193,0)</f>
        <v>0</v>
      </c>
      <c r="BH193" s="143">
        <f>IF(N193="sníž. přenesená",J193,0)</f>
        <v>0</v>
      </c>
      <c r="BI193" s="143">
        <f>IF(N193="nulová",J193,0)</f>
        <v>0</v>
      </c>
      <c r="BJ193" s="16" t="s">
        <v>84</v>
      </c>
      <c r="BK193" s="143">
        <f>ROUND(I193*H193,2)</f>
        <v>0</v>
      </c>
      <c r="BL193" s="16" t="s">
        <v>137</v>
      </c>
      <c r="BM193" s="142" t="s">
        <v>628</v>
      </c>
    </row>
    <row r="194" spans="2:65" s="13" customFormat="1" ht="11.25">
      <c r="B194" s="151"/>
      <c r="D194" s="145" t="s">
        <v>150</v>
      </c>
      <c r="E194" s="152" t="s">
        <v>1</v>
      </c>
      <c r="F194" s="153" t="s">
        <v>629</v>
      </c>
      <c r="H194" s="154">
        <v>79.2</v>
      </c>
      <c r="I194" s="155"/>
      <c r="L194" s="151"/>
      <c r="M194" s="156"/>
      <c r="T194" s="157"/>
      <c r="AT194" s="152" t="s">
        <v>150</v>
      </c>
      <c r="AU194" s="152" t="s">
        <v>86</v>
      </c>
      <c r="AV194" s="13" t="s">
        <v>86</v>
      </c>
      <c r="AW194" s="13" t="s">
        <v>32</v>
      </c>
      <c r="AX194" s="13" t="s">
        <v>76</v>
      </c>
      <c r="AY194" s="152" t="s">
        <v>130</v>
      </c>
    </row>
    <row r="195" spans="2:65" s="13" customFormat="1" ht="11.25">
      <c r="B195" s="151"/>
      <c r="D195" s="145" t="s">
        <v>150</v>
      </c>
      <c r="E195" s="152" t="s">
        <v>1</v>
      </c>
      <c r="F195" s="153" t="s">
        <v>630</v>
      </c>
      <c r="H195" s="154">
        <v>22</v>
      </c>
      <c r="I195" s="155"/>
      <c r="L195" s="151"/>
      <c r="M195" s="156"/>
      <c r="T195" s="157"/>
      <c r="AT195" s="152" t="s">
        <v>150</v>
      </c>
      <c r="AU195" s="152" t="s">
        <v>86</v>
      </c>
      <c r="AV195" s="13" t="s">
        <v>86</v>
      </c>
      <c r="AW195" s="13" t="s">
        <v>32</v>
      </c>
      <c r="AX195" s="13" t="s">
        <v>76</v>
      </c>
      <c r="AY195" s="152" t="s">
        <v>130</v>
      </c>
    </row>
    <row r="196" spans="2:65" s="14" customFormat="1" ht="11.25">
      <c r="B196" s="158"/>
      <c r="D196" s="145" t="s">
        <v>150</v>
      </c>
      <c r="E196" s="159" t="s">
        <v>1</v>
      </c>
      <c r="F196" s="160" t="s">
        <v>155</v>
      </c>
      <c r="H196" s="161">
        <v>101.2</v>
      </c>
      <c r="I196" s="162"/>
      <c r="L196" s="158"/>
      <c r="M196" s="163"/>
      <c r="T196" s="164"/>
      <c r="AT196" s="159" t="s">
        <v>150</v>
      </c>
      <c r="AU196" s="159" t="s">
        <v>86</v>
      </c>
      <c r="AV196" s="14" t="s">
        <v>137</v>
      </c>
      <c r="AW196" s="14" t="s">
        <v>32</v>
      </c>
      <c r="AX196" s="14" t="s">
        <v>84</v>
      </c>
      <c r="AY196" s="159" t="s">
        <v>130</v>
      </c>
    </row>
    <row r="197" spans="2:65" s="1" customFormat="1" ht="24.2" customHeight="1">
      <c r="B197" s="31"/>
      <c r="C197" s="165" t="s">
        <v>275</v>
      </c>
      <c r="D197" s="165" t="s">
        <v>189</v>
      </c>
      <c r="E197" s="166" t="s">
        <v>297</v>
      </c>
      <c r="F197" s="167" t="s">
        <v>298</v>
      </c>
      <c r="G197" s="168" t="s">
        <v>135</v>
      </c>
      <c r="H197" s="169">
        <v>105.8</v>
      </c>
      <c r="I197" s="170"/>
      <c r="J197" s="171">
        <f>ROUND(I197*H197,2)</f>
        <v>0</v>
      </c>
      <c r="K197" s="167" t="s">
        <v>1</v>
      </c>
      <c r="L197" s="172"/>
      <c r="M197" s="173" t="s">
        <v>1</v>
      </c>
      <c r="N197" s="174" t="s">
        <v>41</v>
      </c>
      <c r="P197" s="140">
        <f>O197*H197</f>
        <v>0</v>
      </c>
      <c r="Q197" s="140">
        <v>2.9999999999999997E-4</v>
      </c>
      <c r="R197" s="140">
        <f>Q197*H197</f>
        <v>3.1739999999999997E-2</v>
      </c>
      <c r="S197" s="140">
        <v>0</v>
      </c>
      <c r="T197" s="141">
        <f>S197*H197</f>
        <v>0</v>
      </c>
      <c r="AR197" s="142" t="s">
        <v>171</v>
      </c>
      <c r="AT197" s="142" t="s">
        <v>189</v>
      </c>
      <c r="AU197" s="142" t="s">
        <v>86</v>
      </c>
      <c r="AY197" s="16" t="s">
        <v>130</v>
      </c>
      <c r="BE197" s="143">
        <f>IF(N197="základní",J197,0)</f>
        <v>0</v>
      </c>
      <c r="BF197" s="143">
        <f>IF(N197="snížená",J197,0)</f>
        <v>0</v>
      </c>
      <c r="BG197" s="143">
        <f>IF(N197="zákl. přenesená",J197,0)</f>
        <v>0</v>
      </c>
      <c r="BH197" s="143">
        <f>IF(N197="sníž. přenesená",J197,0)</f>
        <v>0</v>
      </c>
      <c r="BI197" s="143">
        <f>IF(N197="nulová",J197,0)</f>
        <v>0</v>
      </c>
      <c r="BJ197" s="16" t="s">
        <v>84</v>
      </c>
      <c r="BK197" s="143">
        <f>ROUND(I197*H197,2)</f>
        <v>0</v>
      </c>
      <c r="BL197" s="16" t="s">
        <v>137</v>
      </c>
      <c r="BM197" s="142" t="s">
        <v>631</v>
      </c>
    </row>
    <row r="198" spans="2:65" s="13" customFormat="1" ht="11.25">
      <c r="B198" s="151"/>
      <c r="D198" s="145" t="s">
        <v>150</v>
      </c>
      <c r="E198" s="152" t="s">
        <v>1</v>
      </c>
      <c r="F198" s="153" t="s">
        <v>632</v>
      </c>
      <c r="H198" s="154">
        <v>82.8</v>
      </c>
      <c r="I198" s="155"/>
      <c r="L198" s="151"/>
      <c r="M198" s="156"/>
      <c r="T198" s="157"/>
      <c r="AT198" s="152" t="s">
        <v>150</v>
      </c>
      <c r="AU198" s="152" t="s">
        <v>86</v>
      </c>
      <c r="AV198" s="13" t="s">
        <v>86</v>
      </c>
      <c r="AW198" s="13" t="s">
        <v>32</v>
      </c>
      <c r="AX198" s="13" t="s">
        <v>76</v>
      </c>
      <c r="AY198" s="152" t="s">
        <v>130</v>
      </c>
    </row>
    <row r="199" spans="2:65" s="13" customFormat="1" ht="11.25">
      <c r="B199" s="151"/>
      <c r="D199" s="145" t="s">
        <v>150</v>
      </c>
      <c r="E199" s="152" t="s">
        <v>1</v>
      </c>
      <c r="F199" s="153" t="s">
        <v>633</v>
      </c>
      <c r="H199" s="154">
        <v>23</v>
      </c>
      <c r="I199" s="155"/>
      <c r="L199" s="151"/>
      <c r="M199" s="156"/>
      <c r="T199" s="157"/>
      <c r="AT199" s="152" t="s">
        <v>150</v>
      </c>
      <c r="AU199" s="152" t="s">
        <v>86</v>
      </c>
      <c r="AV199" s="13" t="s">
        <v>86</v>
      </c>
      <c r="AW199" s="13" t="s">
        <v>32</v>
      </c>
      <c r="AX199" s="13" t="s">
        <v>76</v>
      </c>
      <c r="AY199" s="152" t="s">
        <v>130</v>
      </c>
    </row>
    <row r="200" spans="2:65" s="14" customFormat="1" ht="11.25">
      <c r="B200" s="158"/>
      <c r="D200" s="145" t="s">
        <v>150</v>
      </c>
      <c r="E200" s="159" t="s">
        <v>1</v>
      </c>
      <c r="F200" s="160" t="s">
        <v>155</v>
      </c>
      <c r="H200" s="161">
        <v>105.8</v>
      </c>
      <c r="I200" s="162"/>
      <c r="L200" s="158"/>
      <c r="M200" s="163"/>
      <c r="T200" s="164"/>
      <c r="AT200" s="159" t="s">
        <v>150</v>
      </c>
      <c r="AU200" s="159" t="s">
        <v>86</v>
      </c>
      <c r="AV200" s="14" t="s">
        <v>137</v>
      </c>
      <c r="AW200" s="14" t="s">
        <v>32</v>
      </c>
      <c r="AX200" s="14" t="s">
        <v>84</v>
      </c>
      <c r="AY200" s="159" t="s">
        <v>130</v>
      </c>
    </row>
    <row r="201" spans="2:65" s="1" customFormat="1" ht="33" customHeight="1">
      <c r="B201" s="31"/>
      <c r="C201" s="131" t="s">
        <v>280</v>
      </c>
      <c r="D201" s="131" t="s">
        <v>132</v>
      </c>
      <c r="E201" s="132" t="s">
        <v>303</v>
      </c>
      <c r="F201" s="133" t="s">
        <v>304</v>
      </c>
      <c r="G201" s="134" t="s">
        <v>283</v>
      </c>
      <c r="H201" s="135">
        <v>2</v>
      </c>
      <c r="I201" s="136"/>
      <c r="J201" s="137">
        <f>ROUND(I201*H201,2)</f>
        <v>0</v>
      </c>
      <c r="K201" s="133" t="s">
        <v>136</v>
      </c>
      <c r="L201" s="31"/>
      <c r="M201" s="138" t="s">
        <v>1</v>
      </c>
      <c r="N201" s="139" t="s">
        <v>41</v>
      </c>
      <c r="P201" s="140">
        <f>O201*H201</f>
        <v>0</v>
      </c>
      <c r="Q201" s="140">
        <v>0.31108000000000002</v>
      </c>
      <c r="R201" s="140">
        <f>Q201*H201</f>
        <v>0.62216000000000005</v>
      </c>
      <c r="S201" s="140">
        <v>0</v>
      </c>
      <c r="T201" s="141">
        <f>S201*H201</f>
        <v>0</v>
      </c>
      <c r="AR201" s="142" t="s">
        <v>137</v>
      </c>
      <c r="AT201" s="142" t="s">
        <v>132</v>
      </c>
      <c r="AU201" s="142" t="s">
        <v>86</v>
      </c>
      <c r="AY201" s="16" t="s">
        <v>130</v>
      </c>
      <c r="BE201" s="143">
        <f>IF(N201="základní",J201,0)</f>
        <v>0</v>
      </c>
      <c r="BF201" s="143">
        <f>IF(N201="snížená",J201,0)</f>
        <v>0</v>
      </c>
      <c r="BG201" s="143">
        <f>IF(N201="zákl. přenesená",J201,0)</f>
        <v>0</v>
      </c>
      <c r="BH201" s="143">
        <f>IF(N201="sníž. přenesená",J201,0)</f>
        <v>0</v>
      </c>
      <c r="BI201" s="143">
        <f>IF(N201="nulová",J201,0)</f>
        <v>0</v>
      </c>
      <c r="BJ201" s="16" t="s">
        <v>84</v>
      </c>
      <c r="BK201" s="143">
        <f>ROUND(I201*H201,2)</f>
        <v>0</v>
      </c>
      <c r="BL201" s="16" t="s">
        <v>137</v>
      </c>
      <c r="BM201" s="142" t="s">
        <v>634</v>
      </c>
    </row>
    <row r="202" spans="2:65" s="1" customFormat="1" ht="24.2" customHeight="1">
      <c r="B202" s="31"/>
      <c r="C202" s="131" t="s">
        <v>285</v>
      </c>
      <c r="D202" s="131" t="s">
        <v>132</v>
      </c>
      <c r="E202" s="132" t="s">
        <v>464</v>
      </c>
      <c r="F202" s="133" t="s">
        <v>465</v>
      </c>
      <c r="G202" s="134" t="s">
        <v>283</v>
      </c>
      <c r="H202" s="135">
        <v>1</v>
      </c>
      <c r="I202" s="136"/>
      <c r="J202" s="137">
        <f>ROUND(I202*H202,2)</f>
        <v>0</v>
      </c>
      <c r="K202" s="133" t="s">
        <v>136</v>
      </c>
      <c r="L202" s="31"/>
      <c r="M202" s="138" t="s">
        <v>1</v>
      </c>
      <c r="N202" s="139" t="s">
        <v>41</v>
      </c>
      <c r="P202" s="140">
        <f>O202*H202</f>
        <v>0</v>
      </c>
      <c r="Q202" s="140">
        <v>0.42080000000000001</v>
      </c>
      <c r="R202" s="140">
        <f>Q202*H202</f>
        <v>0.42080000000000001</v>
      </c>
      <c r="S202" s="140">
        <v>0</v>
      </c>
      <c r="T202" s="141">
        <f>S202*H202</f>
        <v>0</v>
      </c>
      <c r="AR202" s="142" t="s">
        <v>137</v>
      </c>
      <c r="AT202" s="142" t="s">
        <v>132</v>
      </c>
      <c r="AU202" s="142" t="s">
        <v>86</v>
      </c>
      <c r="AY202" s="16" t="s">
        <v>130</v>
      </c>
      <c r="BE202" s="143">
        <f>IF(N202="základní",J202,0)</f>
        <v>0</v>
      </c>
      <c r="BF202" s="143">
        <f>IF(N202="snížená",J202,0)</f>
        <v>0</v>
      </c>
      <c r="BG202" s="143">
        <f>IF(N202="zákl. přenesená",J202,0)</f>
        <v>0</v>
      </c>
      <c r="BH202" s="143">
        <f>IF(N202="sníž. přenesená",J202,0)</f>
        <v>0</v>
      </c>
      <c r="BI202" s="143">
        <f>IF(N202="nulová",J202,0)</f>
        <v>0</v>
      </c>
      <c r="BJ202" s="16" t="s">
        <v>84</v>
      </c>
      <c r="BK202" s="143">
        <f>ROUND(I202*H202,2)</f>
        <v>0</v>
      </c>
      <c r="BL202" s="16" t="s">
        <v>137</v>
      </c>
      <c r="BM202" s="142" t="s">
        <v>635</v>
      </c>
    </row>
    <row r="203" spans="2:65" s="11" customFormat="1" ht="22.9" customHeight="1">
      <c r="B203" s="119"/>
      <c r="D203" s="120" t="s">
        <v>75</v>
      </c>
      <c r="E203" s="129" t="s">
        <v>175</v>
      </c>
      <c r="F203" s="129" t="s">
        <v>306</v>
      </c>
      <c r="I203" s="122"/>
      <c r="J203" s="130">
        <f>BK203</f>
        <v>0</v>
      </c>
      <c r="L203" s="119"/>
      <c r="M203" s="124"/>
      <c r="P203" s="125">
        <f>SUM(P204:P230)</f>
        <v>0</v>
      </c>
      <c r="R203" s="125">
        <f>SUM(R204:R230)</f>
        <v>13.103407400000002</v>
      </c>
      <c r="T203" s="126">
        <f>SUM(T204:T230)</f>
        <v>0</v>
      </c>
      <c r="AR203" s="120" t="s">
        <v>84</v>
      </c>
      <c r="AT203" s="127" t="s">
        <v>75</v>
      </c>
      <c r="AU203" s="127" t="s">
        <v>84</v>
      </c>
      <c r="AY203" s="120" t="s">
        <v>130</v>
      </c>
      <c r="BK203" s="128">
        <f>SUM(BK204:BK230)</f>
        <v>0</v>
      </c>
    </row>
    <row r="204" spans="2:65" s="1" customFormat="1" ht="33" customHeight="1">
      <c r="B204" s="31"/>
      <c r="C204" s="131" t="s">
        <v>290</v>
      </c>
      <c r="D204" s="131" t="s">
        <v>132</v>
      </c>
      <c r="E204" s="132" t="s">
        <v>308</v>
      </c>
      <c r="F204" s="133" t="s">
        <v>309</v>
      </c>
      <c r="G204" s="134" t="s">
        <v>159</v>
      </c>
      <c r="H204" s="135">
        <v>3.9</v>
      </c>
      <c r="I204" s="136"/>
      <c r="J204" s="137">
        <f>ROUND(I204*H204,2)</f>
        <v>0</v>
      </c>
      <c r="K204" s="133" t="s">
        <v>136</v>
      </c>
      <c r="L204" s="31"/>
      <c r="M204" s="138" t="s">
        <v>1</v>
      </c>
      <c r="N204" s="139" t="s">
        <v>41</v>
      </c>
      <c r="P204" s="140">
        <f>O204*H204</f>
        <v>0</v>
      </c>
      <c r="Q204" s="140">
        <v>0.15540000000000001</v>
      </c>
      <c r="R204" s="140">
        <f>Q204*H204</f>
        <v>0.60606000000000004</v>
      </c>
      <c r="S204" s="140">
        <v>0</v>
      </c>
      <c r="T204" s="141">
        <f>S204*H204</f>
        <v>0</v>
      </c>
      <c r="AR204" s="142" t="s">
        <v>137</v>
      </c>
      <c r="AT204" s="142" t="s">
        <v>132</v>
      </c>
      <c r="AU204" s="142" t="s">
        <v>86</v>
      </c>
      <c r="AY204" s="16" t="s">
        <v>130</v>
      </c>
      <c r="BE204" s="143">
        <f>IF(N204="základní",J204,0)</f>
        <v>0</v>
      </c>
      <c r="BF204" s="143">
        <f>IF(N204="snížená",J204,0)</f>
        <v>0</v>
      </c>
      <c r="BG204" s="143">
        <f>IF(N204="zákl. přenesená",J204,0)</f>
        <v>0</v>
      </c>
      <c r="BH204" s="143">
        <f>IF(N204="sníž. přenesená",J204,0)</f>
        <v>0</v>
      </c>
      <c r="BI204" s="143">
        <f>IF(N204="nulová",J204,0)</f>
        <v>0</v>
      </c>
      <c r="BJ204" s="16" t="s">
        <v>84</v>
      </c>
      <c r="BK204" s="143">
        <f>ROUND(I204*H204,2)</f>
        <v>0</v>
      </c>
      <c r="BL204" s="16" t="s">
        <v>137</v>
      </c>
      <c r="BM204" s="142" t="s">
        <v>636</v>
      </c>
    </row>
    <row r="205" spans="2:65" s="13" customFormat="1" ht="11.25">
      <c r="B205" s="151"/>
      <c r="D205" s="145" t="s">
        <v>150</v>
      </c>
      <c r="E205" s="152" t="s">
        <v>1</v>
      </c>
      <c r="F205" s="153" t="s">
        <v>637</v>
      </c>
      <c r="H205" s="154">
        <v>3.9</v>
      </c>
      <c r="I205" s="155"/>
      <c r="L205" s="151"/>
      <c r="M205" s="156"/>
      <c r="T205" s="157"/>
      <c r="AT205" s="152" t="s">
        <v>150</v>
      </c>
      <c r="AU205" s="152" t="s">
        <v>86</v>
      </c>
      <c r="AV205" s="13" t="s">
        <v>86</v>
      </c>
      <c r="AW205" s="13" t="s">
        <v>32</v>
      </c>
      <c r="AX205" s="13" t="s">
        <v>76</v>
      </c>
      <c r="AY205" s="152" t="s">
        <v>130</v>
      </c>
    </row>
    <row r="206" spans="2:65" s="14" customFormat="1" ht="11.25">
      <c r="B206" s="158"/>
      <c r="D206" s="145" t="s">
        <v>150</v>
      </c>
      <c r="E206" s="159" t="s">
        <v>1</v>
      </c>
      <c r="F206" s="160" t="s">
        <v>155</v>
      </c>
      <c r="H206" s="161">
        <v>3.9</v>
      </c>
      <c r="I206" s="162"/>
      <c r="L206" s="158"/>
      <c r="M206" s="163"/>
      <c r="T206" s="164"/>
      <c r="AT206" s="159" t="s">
        <v>150</v>
      </c>
      <c r="AU206" s="159" t="s">
        <v>86</v>
      </c>
      <c r="AV206" s="14" t="s">
        <v>137</v>
      </c>
      <c r="AW206" s="14" t="s">
        <v>32</v>
      </c>
      <c r="AX206" s="14" t="s">
        <v>84</v>
      </c>
      <c r="AY206" s="159" t="s">
        <v>130</v>
      </c>
    </row>
    <row r="207" spans="2:65" s="1" customFormat="1" ht="24.2" customHeight="1">
      <c r="B207" s="31"/>
      <c r="C207" s="165" t="s">
        <v>296</v>
      </c>
      <c r="D207" s="165" t="s">
        <v>189</v>
      </c>
      <c r="E207" s="166" t="s">
        <v>313</v>
      </c>
      <c r="F207" s="167" t="s">
        <v>314</v>
      </c>
      <c r="G207" s="168" t="s">
        <v>159</v>
      </c>
      <c r="H207" s="169">
        <v>4.2119999999999997</v>
      </c>
      <c r="I207" s="170"/>
      <c r="J207" s="171">
        <f>ROUND(I207*H207,2)</f>
        <v>0</v>
      </c>
      <c r="K207" s="167" t="s">
        <v>136</v>
      </c>
      <c r="L207" s="172"/>
      <c r="M207" s="173" t="s">
        <v>1</v>
      </c>
      <c r="N207" s="174" t="s">
        <v>41</v>
      </c>
      <c r="P207" s="140">
        <f>O207*H207</f>
        <v>0</v>
      </c>
      <c r="Q207" s="140">
        <v>4.8300000000000003E-2</v>
      </c>
      <c r="R207" s="140">
        <f>Q207*H207</f>
        <v>0.2034396</v>
      </c>
      <c r="S207" s="140">
        <v>0</v>
      </c>
      <c r="T207" s="141">
        <f>S207*H207</f>
        <v>0</v>
      </c>
      <c r="AR207" s="142" t="s">
        <v>171</v>
      </c>
      <c r="AT207" s="142" t="s">
        <v>189</v>
      </c>
      <c r="AU207" s="142" t="s">
        <v>86</v>
      </c>
      <c r="AY207" s="16" t="s">
        <v>130</v>
      </c>
      <c r="BE207" s="143">
        <f>IF(N207="základní",J207,0)</f>
        <v>0</v>
      </c>
      <c r="BF207" s="143">
        <f>IF(N207="snížená",J207,0)</f>
        <v>0</v>
      </c>
      <c r="BG207" s="143">
        <f>IF(N207="zákl. přenesená",J207,0)</f>
        <v>0</v>
      </c>
      <c r="BH207" s="143">
        <f>IF(N207="sníž. přenesená",J207,0)</f>
        <v>0</v>
      </c>
      <c r="BI207" s="143">
        <f>IF(N207="nulová",J207,0)</f>
        <v>0</v>
      </c>
      <c r="BJ207" s="16" t="s">
        <v>84</v>
      </c>
      <c r="BK207" s="143">
        <f>ROUND(I207*H207,2)</f>
        <v>0</v>
      </c>
      <c r="BL207" s="16" t="s">
        <v>137</v>
      </c>
      <c r="BM207" s="142" t="s">
        <v>638</v>
      </c>
    </row>
    <row r="208" spans="2:65" s="13" customFormat="1" ht="11.25">
      <c r="B208" s="151"/>
      <c r="D208" s="145" t="s">
        <v>150</v>
      </c>
      <c r="E208" s="152" t="s">
        <v>1</v>
      </c>
      <c r="F208" s="153" t="s">
        <v>639</v>
      </c>
      <c r="H208" s="154">
        <v>4.2119999999999997</v>
      </c>
      <c r="I208" s="155"/>
      <c r="L208" s="151"/>
      <c r="M208" s="156"/>
      <c r="T208" s="157"/>
      <c r="AT208" s="152" t="s">
        <v>150</v>
      </c>
      <c r="AU208" s="152" t="s">
        <v>86</v>
      </c>
      <c r="AV208" s="13" t="s">
        <v>86</v>
      </c>
      <c r="AW208" s="13" t="s">
        <v>32</v>
      </c>
      <c r="AX208" s="13" t="s">
        <v>76</v>
      </c>
      <c r="AY208" s="152" t="s">
        <v>130</v>
      </c>
    </row>
    <row r="209" spans="2:65" s="14" customFormat="1" ht="11.25">
      <c r="B209" s="158"/>
      <c r="D209" s="145" t="s">
        <v>150</v>
      </c>
      <c r="E209" s="159" t="s">
        <v>1</v>
      </c>
      <c r="F209" s="160" t="s">
        <v>155</v>
      </c>
      <c r="H209" s="161">
        <v>4.2119999999999997</v>
      </c>
      <c r="I209" s="162"/>
      <c r="L209" s="158"/>
      <c r="M209" s="163"/>
      <c r="T209" s="164"/>
      <c r="AT209" s="159" t="s">
        <v>150</v>
      </c>
      <c r="AU209" s="159" t="s">
        <v>86</v>
      </c>
      <c r="AV209" s="14" t="s">
        <v>137</v>
      </c>
      <c r="AW209" s="14" t="s">
        <v>32</v>
      </c>
      <c r="AX209" s="14" t="s">
        <v>84</v>
      </c>
      <c r="AY209" s="159" t="s">
        <v>130</v>
      </c>
    </row>
    <row r="210" spans="2:65" s="1" customFormat="1" ht="33" customHeight="1">
      <c r="B210" s="31"/>
      <c r="C210" s="131" t="s">
        <v>302</v>
      </c>
      <c r="D210" s="131" t="s">
        <v>132</v>
      </c>
      <c r="E210" s="132" t="s">
        <v>318</v>
      </c>
      <c r="F210" s="133" t="s">
        <v>319</v>
      </c>
      <c r="G210" s="134" t="s">
        <v>159</v>
      </c>
      <c r="H210" s="135">
        <v>65.8</v>
      </c>
      <c r="I210" s="136"/>
      <c r="J210" s="137">
        <f>ROUND(I210*H210,2)</f>
        <v>0</v>
      </c>
      <c r="K210" s="133" t="s">
        <v>136</v>
      </c>
      <c r="L210" s="31"/>
      <c r="M210" s="138" t="s">
        <v>1</v>
      </c>
      <c r="N210" s="139" t="s">
        <v>41</v>
      </c>
      <c r="P210" s="140">
        <f>O210*H210</f>
        <v>0</v>
      </c>
      <c r="Q210" s="140">
        <v>0.1295</v>
      </c>
      <c r="R210" s="140">
        <f>Q210*H210</f>
        <v>8.5211000000000006</v>
      </c>
      <c r="S210" s="140">
        <v>0</v>
      </c>
      <c r="T210" s="141">
        <f>S210*H210</f>
        <v>0</v>
      </c>
      <c r="AR210" s="142" t="s">
        <v>137</v>
      </c>
      <c r="AT210" s="142" t="s">
        <v>132</v>
      </c>
      <c r="AU210" s="142" t="s">
        <v>86</v>
      </c>
      <c r="AY210" s="16" t="s">
        <v>130</v>
      </c>
      <c r="BE210" s="143">
        <f>IF(N210="základní",J210,0)</f>
        <v>0</v>
      </c>
      <c r="BF210" s="143">
        <f>IF(N210="snížená",J210,0)</f>
        <v>0</v>
      </c>
      <c r="BG210" s="143">
        <f>IF(N210="zákl. přenesená",J210,0)</f>
        <v>0</v>
      </c>
      <c r="BH210" s="143">
        <f>IF(N210="sníž. přenesená",J210,0)</f>
        <v>0</v>
      </c>
      <c r="BI210" s="143">
        <f>IF(N210="nulová",J210,0)</f>
        <v>0</v>
      </c>
      <c r="BJ210" s="16" t="s">
        <v>84</v>
      </c>
      <c r="BK210" s="143">
        <f>ROUND(I210*H210,2)</f>
        <v>0</v>
      </c>
      <c r="BL210" s="16" t="s">
        <v>137</v>
      </c>
      <c r="BM210" s="142" t="s">
        <v>640</v>
      </c>
    </row>
    <row r="211" spans="2:65" s="12" customFormat="1" ht="11.25">
      <c r="B211" s="144"/>
      <c r="D211" s="145" t="s">
        <v>150</v>
      </c>
      <c r="E211" s="146" t="s">
        <v>1</v>
      </c>
      <c r="F211" s="147" t="s">
        <v>321</v>
      </c>
      <c r="H211" s="146" t="s">
        <v>1</v>
      </c>
      <c r="I211" s="148"/>
      <c r="L211" s="144"/>
      <c r="M211" s="149"/>
      <c r="T211" s="150"/>
      <c r="AT211" s="146" t="s">
        <v>150</v>
      </c>
      <c r="AU211" s="146" t="s">
        <v>86</v>
      </c>
      <c r="AV211" s="12" t="s">
        <v>84</v>
      </c>
      <c r="AW211" s="12" t="s">
        <v>32</v>
      </c>
      <c r="AX211" s="12" t="s">
        <v>76</v>
      </c>
      <c r="AY211" s="146" t="s">
        <v>130</v>
      </c>
    </row>
    <row r="212" spans="2:65" s="13" customFormat="1" ht="11.25">
      <c r="B212" s="151"/>
      <c r="D212" s="145" t="s">
        <v>150</v>
      </c>
      <c r="E212" s="152" t="s">
        <v>1</v>
      </c>
      <c r="F212" s="153" t="s">
        <v>641</v>
      </c>
      <c r="H212" s="154">
        <v>50.3</v>
      </c>
      <c r="I212" s="155"/>
      <c r="L212" s="151"/>
      <c r="M212" s="156"/>
      <c r="T212" s="157"/>
      <c r="AT212" s="152" t="s">
        <v>150</v>
      </c>
      <c r="AU212" s="152" t="s">
        <v>86</v>
      </c>
      <c r="AV212" s="13" t="s">
        <v>86</v>
      </c>
      <c r="AW212" s="13" t="s">
        <v>32</v>
      </c>
      <c r="AX212" s="13" t="s">
        <v>76</v>
      </c>
      <c r="AY212" s="152" t="s">
        <v>130</v>
      </c>
    </row>
    <row r="213" spans="2:65" s="12" customFormat="1" ht="11.25">
      <c r="B213" s="144"/>
      <c r="D213" s="145" t="s">
        <v>150</v>
      </c>
      <c r="E213" s="146" t="s">
        <v>1</v>
      </c>
      <c r="F213" s="147" t="s">
        <v>323</v>
      </c>
      <c r="H213" s="146" t="s">
        <v>1</v>
      </c>
      <c r="I213" s="148"/>
      <c r="L213" s="144"/>
      <c r="M213" s="149"/>
      <c r="T213" s="150"/>
      <c r="AT213" s="146" t="s">
        <v>150</v>
      </c>
      <c r="AU213" s="146" t="s">
        <v>86</v>
      </c>
      <c r="AV213" s="12" t="s">
        <v>84</v>
      </c>
      <c r="AW213" s="12" t="s">
        <v>32</v>
      </c>
      <c r="AX213" s="12" t="s">
        <v>76</v>
      </c>
      <c r="AY213" s="146" t="s">
        <v>130</v>
      </c>
    </row>
    <row r="214" spans="2:65" s="13" customFormat="1" ht="11.25">
      <c r="B214" s="151"/>
      <c r="D214" s="145" t="s">
        <v>150</v>
      </c>
      <c r="E214" s="152" t="s">
        <v>1</v>
      </c>
      <c r="F214" s="153" t="s">
        <v>642</v>
      </c>
      <c r="H214" s="154">
        <v>13.8</v>
      </c>
      <c r="I214" s="155"/>
      <c r="L214" s="151"/>
      <c r="M214" s="156"/>
      <c r="T214" s="157"/>
      <c r="AT214" s="152" t="s">
        <v>150</v>
      </c>
      <c r="AU214" s="152" t="s">
        <v>86</v>
      </c>
      <c r="AV214" s="13" t="s">
        <v>86</v>
      </c>
      <c r="AW214" s="13" t="s">
        <v>32</v>
      </c>
      <c r="AX214" s="13" t="s">
        <v>76</v>
      </c>
      <c r="AY214" s="152" t="s">
        <v>130</v>
      </c>
    </row>
    <row r="215" spans="2:65" s="12" customFormat="1" ht="11.25">
      <c r="B215" s="144"/>
      <c r="D215" s="145" t="s">
        <v>150</v>
      </c>
      <c r="E215" s="146" t="s">
        <v>1</v>
      </c>
      <c r="F215" s="147" t="s">
        <v>325</v>
      </c>
      <c r="H215" s="146" t="s">
        <v>1</v>
      </c>
      <c r="I215" s="148"/>
      <c r="L215" s="144"/>
      <c r="M215" s="149"/>
      <c r="T215" s="150"/>
      <c r="AT215" s="146" t="s">
        <v>150</v>
      </c>
      <c r="AU215" s="146" t="s">
        <v>86</v>
      </c>
      <c r="AV215" s="12" t="s">
        <v>84</v>
      </c>
      <c r="AW215" s="12" t="s">
        <v>32</v>
      </c>
      <c r="AX215" s="12" t="s">
        <v>76</v>
      </c>
      <c r="AY215" s="146" t="s">
        <v>130</v>
      </c>
    </row>
    <row r="216" spans="2:65" s="13" customFormat="1" ht="11.25">
      <c r="B216" s="151"/>
      <c r="D216" s="145" t="s">
        <v>150</v>
      </c>
      <c r="E216" s="152" t="s">
        <v>1</v>
      </c>
      <c r="F216" s="153" t="s">
        <v>643</v>
      </c>
      <c r="H216" s="154">
        <v>1.7</v>
      </c>
      <c r="I216" s="155"/>
      <c r="L216" s="151"/>
      <c r="M216" s="156"/>
      <c r="T216" s="157"/>
      <c r="AT216" s="152" t="s">
        <v>150</v>
      </c>
      <c r="AU216" s="152" t="s">
        <v>86</v>
      </c>
      <c r="AV216" s="13" t="s">
        <v>86</v>
      </c>
      <c r="AW216" s="13" t="s">
        <v>32</v>
      </c>
      <c r="AX216" s="13" t="s">
        <v>76</v>
      </c>
      <c r="AY216" s="152" t="s">
        <v>130</v>
      </c>
    </row>
    <row r="217" spans="2:65" s="14" customFormat="1" ht="11.25">
      <c r="B217" s="158"/>
      <c r="D217" s="145" t="s">
        <v>150</v>
      </c>
      <c r="E217" s="159" t="s">
        <v>1</v>
      </c>
      <c r="F217" s="160" t="s">
        <v>155</v>
      </c>
      <c r="H217" s="161">
        <v>65.8</v>
      </c>
      <c r="I217" s="162"/>
      <c r="L217" s="158"/>
      <c r="M217" s="163"/>
      <c r="T217" s="164"/>
      <c r="AT217" s="159" t="s">
        <v>150</v>
      </c>
      <c r="AU217" s="159" t="s">
        <v>86</v>
      </c>
      <c r="AV217" s="14" t="s">
        <v>137</v>
      </c>
      <c r="AW217" s="14" t="s">
        <v>32</v>
      </c>
      <c r="AX217" s="14" t="s">
        <v>84</v>
      </c>
      <c r="AY217" s="159" t="s">
        <v>130</v>
      </c>
    </row>
    <row r="218" spans="2:65" s="1" customFormat="1" ht="16.5" customHeight="1">
      <c r="B218" s="31"/>
      <c r="C218" s="165" t="s">
        <v>307</v>
      </c>
      <c r="D218" s="165" t="s">
        <v>189</v>
      </c>
      <c r="E218" s="166" t="s">
        <v>328</v>
      </c>
      <c r="F218" s="167" t="s">
        <v>329</v>
      </c>
      <c r="G218" s="168" t="s">
        <v>159</v>
      </c>
      <c r="H218" s="169">
        <v>52.814999999999998</v>
      </c>
      <c r="I218" s="170"/>
      <c r="J218" s="171">
        <f>ROUND(I218*H218,2)</f>
        <v>0</v>
      </c>
      <c r="K218" s="167" t="s">
        <v>136</v>
      </c>
      <c r="L218" s="172"/>
      <c r="M218" s="173" t="s">
        <v>1</v>
      </c>
      <c r="N218" s="174" t="s">
        <v>41</v>
      </c>
      <c r="P218" s="140">
        <f>O218*H218</f>
        <v>0</v>
      </c>
      <c r="Q218" s="140">
        <v>5.6120000000000003E-2</v>
      </c>
      <c r="R218" s="140">
        <f>Q218*H218</f>
        <v>2.9639777999999999</v>
      </c>
      <c r="S218" s="140">
        <v>0</v>
      </c>
      <c r="T218" s="141">
        <f>S218*H218</f>
        <v>0</v>
      </c>
      <c r="AR218" s="142" t="s">
        <v>171</v>
      </c>
      <c r="AT218" s="142" t="s">
        <v>189</v>
      </c>
      <c r="AU218" s="142" t="s">
        <v>86</v>
      </c>
      <c r="AY218" s="16" t="s">
        <v>130</v>
      </c>
      <c r="BE218" s="143">
        <f>IF(N218="základní",J218,0)</f>
        <v>0</v>
      </c>
      <c r="BF218" s="143">
        <f>IF(N218="snížená",J218,0)</f>
        <v>0</v>
      </c>
      <c r="BG218" s="143">
        <f>IF(N218="zákl. přenesená",J218,0)</f>
        <v>0</v>
      </c>
      <c r="BH218" s="143">
        <f>IF(N218="sníž. přenesená",J218,0)</f>
        <v>0</v>
      </c>
      <c r="BI218" s="143">
        <f>IF(N218="nulová",J218,0)</f>
        <v>0</v>
      </c>
      <c r="BJ218" s="16" t="s">
        <v>84</v>
      </c>
      <c r="BK218" s="143">
        <f>ROUND(I218*H218,2)</f>
        <v>0</v>
      </c>
      <c r="BL218" s="16" t="s">
        <v>137</v>
      </c>
      <c r="BM218" s="142" t="s">
        <v>644</v>
      </c>
    </row>
    <row r="219" spans="2:65" s="13" customFormat="1" ht="11.25">
      <c r="B219" s="151"/>
      <c r="D219" s="145" t="s">
        <v>150</v>
      </c>
      <c r="E219" s="152" t="s">
        <v>1</v>
      </c>
      <c r="F219" s="153" t="s">
        <v>645</v>
      </c>
      <c r="H219" s="154">
        <v>52.814999999999998</v>
      </c>
      <c r="I219" s="155"/>
      <c r="L219" s="151"/>
      <c r="M219" s="156"/>
      <c r="T219" s="157"/>
      <c r="AT219" s="152" t="s">
        <v>150</v>
      </c>
      <c r="AU219" s="152" t="s">
        <v>86</v>
      </c>
      <c r="AV219" s="13" t="s">
        <v>86</v>
      </c>
      <c r="AW219" s="13" t="s">
        <v>32</v>
      </c>
      <c r="AX219" s="13" t="s">
        <v>76</v>
      </c>
      <c r="AY219" s="152" t="s">
        <v>130</v>
      </c>
    </row>
    <row r="220" spans="2:65" s="14" customFormat="1" ht="11.25">
      <c r="B220" s="158"/>
      <c r="D220" s="145" t="s">
        <v>150</v>
      </c>
      <c r="E220" s="159" t="s">
        <v>1</v>
      </c>
      <c r="F220" s="160" t="s">
        <v>155</v>
      </c>
      <c r="H220" s="161">
        <v>52.814999999999998</v>
      </c>
      <c r="I220" s="162"/>
      <c r="L220" s="158"/>
      <c r="M220" s="163"/>
      <c r="T220" s="164"/>
      <c r="AT220" s="159" t="s">
        <v>150</v>
      </c>
      <c r="AU220" s="159" t="s">
        <v>86</v>
      </c>
      <c r="AV220" s="14" t="s">
        <v>137</v>
      </c>
      <c r="AW220" s="14" t="s">
        <v>32</v>
      </c>
      <c r="AX220" s="14" t="s">
        <v>84</v>
      </c>
      <c r="AY220" s="159" t="s">
        <v>130</v>
      </c>
    </row>
    <row r="221" spans="2:65" s="1" customFormat="1" ht="16.5" customHeight="1">
      <c r="B221" s="31"/>
      <c r="C221" s="165" t="s">
        <v>312</v>
      </c>
      <c r="D221" s="165" t="s">
        <v>189</v>
      </c>
      <c r="E221" s="166" t="s">
        <v>333</v>
      </c>
      <c r="F221" s="167" t="s">
        <v>334</v>
      </c>
      <c r="G221" s="168" t="s">
        <v>159</v>
      </c>
      <c r="H221" s="169">
        <v>14.49</v>
      </c>
      <c r="I221" s="170"/>
      <c r="J221" s="171">
        <f>ROUND(I221*H221,2)</f>
        <v>0</v>
      </c>
      <c r="K221" s="167" t="s">
        <v>136</v>
      </c>
      <c r="L221" s="172"/>
      <c r="M221" s="173" t="s">
        <v>1</v>
      </c>
      <c r="N221" s="174" t="s">
        <v>41</v>
      </c>
      <c r="P221" s="140">
        <f>O221*H221</f>
        <v>0</v>
      </c>
      <c r="Q221" s="140">
        <v>4.4999999999999998E-2</v>
      </c>
      <c r="R221" s="140">
        <f>Q221*H221</f>
        <v>0.65205000000000002</v>
      </c>
      <c r="S221" s="140">
        <v>0</v>
      </c>
      <c r="T221" s="141">
        <f>S221*H221</f>
        <v>0</v>
      </c>
      <c r="AR221" s="142" t="s">
        <v>171</v>
      </c>
      <c r="AT221" s="142" t="s">
        <v>189</v>
      </c>
      <c r="AU221" s="142" t="s">
        <v>86</v>
      </c>
      <c r="AY221" s="16" t="s">
        <v>130</v>
      </c>
      <c r="BE221" s="143">
        <f>IF(N221="základní",J221,0)</f>
        <v>0</v>
      </c>
      <c r="BF221" s="143">
        <f>IF(N221="snížená",J221,0)</f>
        <v>0</v>
      </c>
      <c r="BG221" s="143">
        <f>IF(N221="zákl. přenesená",J221,0)</f>
        <v>0</v>
      </c>
      <c r="BH221" s="143">
        <f>IF(N221="sníž. přenesená",J221,0)</f>
        <v>0</v>
      </c>
      <c r="BI221" s="143">
        <f>IF(N221="nulová",J221,0)</f>
        <v>0</v>
      </c>
      <c r="BJ221" s="16" t="s">
        <v>84</v>
      </c>
      <c r="BK221" s="143">
        <f>ROUND(I221*H221,2)</f>
        <v>0</v>
      </c>
      <c r="BL221" s="16" t="s">
        <v>137</v>
      </c>
      <c r="BM221" s="142" t="s">
        <v>646</v>
      </c>
    </row>
    <row r="222" spans="2:65" s="13" customFormat="1" ht="11.25">
      <c r="B222" s="151"/>
      <c r="D222" s="145" t="s">
        <v>150</v>
      </c>
      <c r="E222" s="152" t="s">
        <v>1</v>
      </c>
      <c r="F222" s="153" t="s">
        <v>647</v>
      </c>
      <c r="H222" s="154">
        <v>14.49</v>
      </c>
      <c r="I222" s="155"/>
      <c r="L222" s="151"/>
      <c r="M222" s="156"/>
      <c r="T222" s="157"/>
      <c r="AT222" s="152" t="s">
        <v>150</v>
      </c>
      <c r="AU222" s="152" t="s">
        <v>86</v>
      </c>
      <c r="AV222" s="13" t="s">
        <v>86</v>
      </c>
      <c r="AW222" s="13" t="s">
        <v>32</v>
      </c>
      <c r="AX222" s="13" t="s">
        <v>76</v>
      </c>
      <c r="AY222" s="152" t="s">
        <v>130</v>
      </c>
    </row>
    <row r="223" spans="2:65" s="14" customFormat="1" ht="11.25">
      <c r="B223" s="158"/>
      <c r="D223" s="145" t="s">
        <v>150</v>
      </c>
      <c r="E223" s="159" t="s">
        <v>1</v>
      </c>
      <c r="F223" s="160" t="s">
        <v>155</v>
      </c>
      <c r="H223" s="161">
        <v>14.49</v>
      </c>
      <c r="I223" s="162"/>
      <c r="L223" s="158"/>
      <c r="M223" s="163"/>
      <c r="T223" s="164"/>
      <c r="AT223" s="159" t="s">
        <v>150</v>
      </c>
      <c r="AU223" s="159" t="s">
        <v>86</v>
      </c>
      <c r="AV223" s="14" t="s">
        <v>137</v>
      </c>
      <c r="AW223" s="14" t="s">
        <v>32</v>
      </c>
      <c r="AX223" s="14" t="s">
        <v>84</v>
      </c>
      <c r="AY223" s="159" t="s">
        <v>130</v>
      </c>
    </row>
    <row r="224" spans="2:65" s="1" customFormat="1" ht="21.75" customHeight="1">
      <c r="B224" s="31"/>
      <c r="C224" s="165" t="s">
        <v>317</v>
      </c>
      <c r="D224" s="165" t="s">
        <v>189</v>
      </c>
      <c r="E224" s="166" t="s">
        <v>338</v>
      </c>
      <c r="F224" s="167" t="s">
        <v>339</v>
      </c>
      <c r="G224" s="168" t="s">
        <v>159</v>
      </c>
      <c r="H224" s="169">
        <v>1.7849999999999999</v>
      </c>
      <c r="I224" s="170"/>
      <c r="J224" s="171">
        <f>ROUND(I224*H224,2)</f>
        <v>0</v>
      </c>
      <c r="K224" s="167" t="s">
        <v>136</v>
      </c>
      <c r="L224" s="172"/>
      <c r="M224" s="173" t="s">
        <v>1</v>
      </c>
      <c r="N224" s="174" t="s">
        <v>41</v>
      </c>
      <c r="P224" s="140">
        <f>O224*H224</f>
        <v>0</v>
      </c>
      <c r="Q224" s="140">
        <v>2.1999999999999999E-2</v>
      </c>
      <c r="R224" s="140">
        <f>Q224*H224</f>
        <v>3.9269999999999999E-2</v>
      </c>
      <c r="S224" s="140">
        <v>0</v>
      </c>
      <c r="T224" s="141">
        <f>S224*H224</f>
        <v>0</v>
      </c>
      <c r="AR224" s="142" t="s">
        <v>171</v>
      </c>
      <c r="AT224" s="142" t="s">
        <v>189</v>
      </c>
      <c r="AU224" s="142" t="s">
        <v>86</v>
      </c>
      <c r="AY224" s="16" t="s">
        <v>130</v>
      </c>
      <c r="BE224" s="143">
        <f>IF(N224="základní",J224,0)</f>
        <v>0</v>
      </c>
      <c r="BF224" s="143">
        <f>IF(N224="snížená",J224,0)</f>
        <v>0</v>
      </c>
      <c r="BG224" s="143">
        <f>IF(N224="zákl. přenesená",J224,0)</f>
        <v>0</v>
      </c>
      <c r="BH224" s="143">
        <f>IF(N224="sníž. přenesená",J224,0)</f>
        <v>0</v>
      </c>
      <c r="BI224" s="143">
        <f>IF(N224="nulová",J224,0)</f>
        <v>0</v>
      </c>
      <c r="BJ224" s="16" t="s">
        <v>84</v>
      </c>
      <c r="BK224" s="143">
        <f>ROUND(I224*H224,2)</f>
        <v>0</v>
      </c>
      <c r="BL224" s="16" t="s">
        <v>137</v>
      </c>
      <c r="BM224" s="142" t="s">
        <v>648</v>
      </c>
    </row>
    <row r="225" spans="2:65" s="13" customFormat="1" ht="11.25">
      <c r="B225" s="151"/>
      <c r="D225" s="145" t="s">
        <v>150</v>
      </c>
      <c r="E225" s="152" t="s">
        <v>1</v>
      </c>
      <c r="F225" s="153" t="s">
        <v>649</v>
      </c>
      <c r="H225" s="154">
        <v>1.7849999999999999</v>
      </c>
      <c r="I225" s="155"/>
      <c r="L225" s="151"/>
      <c r="M225" s="156"/>
      <c r="T225" s="157"/>
      <c r="AT225" s="152" t="s">
        <v>150</v>
      </c>
      <c r="AU225" s="152" t="s">
        <v>86</v>
      </c>
      <c r="AV225" s="13" t="s">
        <v>86</v>
      </c>
      <c r="AW225" s="13" t="s">
        <v>32</v>
      </c>
      <c r="AX225" s="13" t="s">
        <v>76</v>
      </c>
      <c r="AY225" s="152" t="s">
        <v>130</v>
      </c>
    </row>
    <row r="226" spans="2:65" s="14" customFormat="1" ht="11.25">
      <c r="B226" s="158"/>
      <c r="D226" s="145" t="s">
        <v>150</v>
      </c>
      <c r="E226" s="159" t="s">
        <v>1</v>
      </c>
      <c r="F226" s="160" t="s">
        <v>155</v>
      </c>
      <c r="H226" s="161">
        <v>1.7849999999999999</v>
      </c>
      <c r="I226" s="162"/>
      <c r="L226" s="158"/>
      <c r="M226" s="163"/>
      <c r="T226" s="164"/>
      <c r="AT226" s="159" t="s">
        <v>150</v>
      </c>
      <c r="AU226" s="159" t="s">
        <v>86</v>
      </c>
      <c r="AV226" s="14" t="s">
        <v>137</v>
      </c>
      <c r="AW226" s="14" t="s">
        <v>32</v>
      </c>
      <c r="AX226" s="14" t="s">
        <v>84</v>
      </c>
      <c r="AY226" s="159" t="s">
        <v>130</v>
      </c>
    </row>
    <row r="227" spans="2:65" s="1" customFormat="1" ht="24.2" customHeight="1">
      <c r="B227" s="31"/>
      <c r="C227" s="131" t="s">
        <v>327</v>
      </c>
      <c r="D227" s="131" t="s">
        <v>132</v>
      </c>
      <c r="E227" s="132" t="s">
        <v>352</v>
      </c>
      <c r="F227" s="133" t="s">
        <v>353</v>
      </c>
      <c r="G227" s="134" t="s">
        <v>283</v>
      </c>
      <c r="H227" s="135">
        <v>1</v>
      </c>
      <c r="I227" s="136"/>
      <c r="J227" s="137">
        <f>ROUND(I227*H227,2)</f>
        <v>0</v>
      </c>
      <c r="K227" s="133" t="s">
        <v>136</v>
      </c>
      <c r="L227" s="31"/>
      <c r="M227" s="138" t="s">
        <v>1</v>
      </c>
      <c r="N227" s="139" t="s">
        <v>41</v>
      </c>
      <c r="P227" s="140">
        <f>O227*H227</f>
        <v>0</v>
      </c>
      <c r="Q227" s="140">
        <v>6.9999999999999999E-4</v>
      </c>
      <c r="R227" s="140">
        <f>Q227*H227</f>
        <v>6.9999999999999999E-4</v>
      </c>
      <c r="S227" s="140">
        <v>0</v>
      </c>
      <c r="T227" s="141">
        <f>S227*H227</f>
        <v>0</v>
      </c>
      <c r="AR227" s="142" t="s">
        <v>137</v>
      </c>
      <c r="AT227" s="142" t="s">
        <v>132</v>
      </c>
      <c r="AU227" s="142" t="s">
        <v>86</v>
      </c>
      <c r="AY227" s="16" t="s">
        <v>130</v>
      </c>
      <c r="BE227" s="143">
        <f>IF(N227="základní",J227,0)</f>
        <v>0</v>
      </c>
      <c r="BF227" s="143">
        <f>IF(N227="snížená",J227,0)</f>
        <v>0</v>
      </c>
      <c r="BG227" s="143">
        <f>IF(N227="zákl. přenesená",J227,0)</f>
        <v>0</v>
      </c>
      <c r="BH227" s="143">
        <f>IF(N227="sníž. přenesená",J227,0)</f>
        <v>0</v>
      </c>
      <c r="BI227" s="143">
        <f>IF(N227="nulová",J227,0)</f>
        <v>0</v>
      </c>
      <c r="BJ227" s="16" t="s">
        <v>84</v>
      </c>
      <c r="BK227" s="143">
        <f>ROUND(I227*H227,2)</f>
        <v>0</v>
      </c>
      <c r="BL227" s="16" t="s">
        <v>137</v>
      </c>
      <c r="BM227" s="142" t="s">
        <v>650</v>
      </c>
    </row>
    <row r="228" spans="2:65" s="1" customFormat="1" ht="24.2" customHeight="1">
      <c r="B228" s="31"/>
      <c r="C228" s="165" t="s">
        <v>332</v>
      </c>
      <c r="D228" s="165" t="s">
        <v>189</v>
      </c>
      <c r="E228" s="166" t="s">
        <v>356</v>
      </c>
      <c r="F228" s="167" t="s">
        <v>357</v>
      </c>
      <c r="G228" s="168" t="s">
        <v>283</v>
      </c>
      <c r="H228" s="169">
        <v>1</v>
      </c>
      <c r="I228" s="170"/>
      <c r="J228" s="171">
        <f>ROUND(I228*H228,2)</f>
        <v>0</v>
      </c>
      <c r="K228" s="167" t="s">
        <v>136</v>
      </c>
      <c r="L228" s="172"/>
      <c r="M228" s="173" t="s">
        <v>1</v>
      </c>
      <c r="N228" s="174" t="s">
        <v>41</v>
      </c>
      <c r="P228" s="140">
        <f>O228*H228</f>
        <v>0</v>
      </c>
      <c r="Q228" s="140">
        <v>1.2999999999999999E-3</v>
      </c>
      <c r="R228" s="140">
        <f>Q228*H228</f>
        <v>1.2999999999999999E-3</v>
      </c>
      <c r="S228" s="140">
        <v>0</v>
      </c>
      <c r="T228" s="141">
        <f>S228*H228</f>
        <v>0</v>
      </c>
      <c r="AR228" s="142" t="s">
        <v>171</v>
      </c>
      <c r="AT228" s="142" t="s">
        <v>189</v>
      </c>
      <c r="AU228" s="142" t="s">
        <v>86</v>
      </c>
      <c r="AY228" s="16" t="s">
        <v>130</v>
      </c>
      <c r="BE228" s="143">
        <f>IF(N228="základní",J228,0)</f>
        <v>0</v>
      </c>
      <c r="BF228" s="143">
        <f>IF(N228="snížená",J228,0)</f>
        <v>0</v>
      </c>
      <c r="BG228" s="143">
        <f>IF(N228="zákl. přenesená",J228,0)</f>
        <v>0</v>
      </c>
      <c r="BH228" s="143">
        <f>IF(N228="sníž. přenesená",J228,0)</f>
        <v>0</v>
      </c>
      <c r="BI228" s="143">
        <f>IF(N228="nulová",J228,0)</f>
        <v>0</v>
      </c>
      <c r="BJ228" s="16" t="s">
        <v>84</v>
      </c>
      <c r="BK228" s="143">
        <f>ROUND(I228*H228,2)</f>
        <v>0</v>
      </c>
      <c r="BL228" s="16" t="s">
        <v>137</v>
      </c>
      <c r="BM228" s="142" t="s">
        <v>651</v>
      </c>
    </row>
    <row r="229" spans="2:65" s="1" customFormat="1" ht="24.2" customHeight="1">
      <c r="B229" s="31"/>
      <c r="C229" s="131" t="s">
        <v>337</v>
      </c>
      <c r="D229" s="131" t="s">
        <v>132</v>
      </c>
      <c r="E229" s="132" t="s">
        <v>343</v>
      </c>
      <c r="F229" s="133" t="s">
        <v>344</v>
      </c>
      <c r="G229" s="134" t="s">
        <v>283</v>
      </c>
      <c r="H229" s="135">
        <v>1</v>
      </c>
      <c r="I229" s="136"/>
      <c r="J229" s="137">
        <f>ROUND(I229*H229,2)</f>
        <v>0</v>
      </c>
      <c r="K229" s="133" t="s">
        <v>345</v>
      </c>
      <c r="L229" s="31"/>
      <c r="M229" s="138" t="s">
        <v>1</v>
      </c>
      <c r="N229" s="139" t="s">
        <v>41</v>
      </c>
      <c r="P229" s="140">
        <f>O229*H229</f>
        <v>0</v>
      </c>
      <c r="Q229" s="140">
        <v>0.10940999999999999</v>
      </c>
      <c r="R229" s="140">
        <f>Q229*H229</f>
        <v>0.10940999999999999</v>
      </c>
      <c r="S229" s="140">
        <v>0</v>
      </c>
      <c r="T229" s="141">
        <f>S229*H229</f>
        <v>0</v>
      </c>
      <c r="AR229" s="142" t="s">
        <v>137</v>
      </c>
      <c r="AT229" s="142" t="s">
        <v>132</v>
      </c>
      <c r="AU229" s="142" t="s">
        <v>86</v>
      </c>
      <c r="AY229" s="16" t="s">
        <v>130</v>
      </c>
      <c r="BE229" s="143">
        <f>IF(N229="základní",J229,0)</f>
        <v>0</v>
      </c>
      <c r="BF229" s="143">
        <f>IF(N229="snížená",J229,0)</f>
        <v>0</v>
      </c>
      <c r="BG229" s="143">
        <f>IF(N229="zákl. přenesená",J229,0)</f>
        <v>0</v>
      </c>
      <c r="BH229" s="143">
        <f>IF(N229="sníž. přenesená",J229,0)</f>
        <v>0</v>
      </c>
      <c r="BI229" s="143">
        <f>IF(N229="nulová",J229,0)</f>
        <v>0</v>
      </c>
      <c r="BJ229" s="16" t="s">
        <v>84</v>
      </c>
      <c r="BK229" s="143">
        <f>ROUND(I229*H229,2)</f>
        <v>0</v>
      </c>
      <c r="BL229" s="16" t="s">
        <v>137</v>
      </c>
      <c r="BM229" s="142" t="s">
        <v>652</v>
      </c>
    </row>
    <row r="230" spans="2:65" s="1" customFormat="1" ht="21.75" customHeight="1">
      <c r="B230" s="31"/>
      <c r="C230" s="165" t="s">
        <v>342</v>
      </c>
      <c r="D230" s="165" t="s">
        <v>189</v>
      </c>
      <c r="E230" s="166" t="s">
        <v>348</v>
      </c>
      <c r="F230" s="167" t="s">
        <v>349</v>
      </c>
      <c r="G230" s="168" t="s">
        <v>283</v>
      </c>
      <c r="H230" s="169">
        <v>1</v>
      </c>
      <c r="I230" s="170"/>
      <c r="J230" s="171">
        <f>ROUND(I230*H230,2)</f>
        <v>0</v>
      </c>
      <c r="K230" s="167" t="s">
        <v>345</v>
      </c>
      <c r="L230" s="172"/>
      <c r="M230" s="173" t="s">
        <v>1</v>
      </c>
      <c r="N230" s="174" t="s">
        <v>41</v>
      </c>
      <c r="P230" s="140">
        <f>O230*H230</f>
        <v>0</v>
      </c>
      <c r="Q230" s="140">
        <v>6.1000000000000004E-3</v>
      </c>
      <c r="R230" s="140">
        <f>Q230*H230</f>
        <v>6.1000000000000004E-3</v>
      </c>
      <c r="S230" s="140">
        <v>0</v>
      </c>
      <c r="T230" s="141">
        <f>S230*H230</f>
        <v>0</v>
      </c>
      <c r="AR230" s="142" t="s">
        <v>171</v>
      </c>
      <c r="AT230" s="142" t="s">
        <v>189</v>
      </c>
      <c r="AU230" s="142" t="s">
        <v>86</v>
      </c>
      <c r="AY230" s="16" t="s">
        <v>130</v>
      </c>
      <c r="BE230" s="143">
        <f>IF(N230="základní",J230,0)</f>
        <v>0</v>
      </c>
      <c r="BF230" s="143">
        <f>IF(N230="snížená",J230,0)</f>
        <v>0</v>
      </c>
      <c r="BG230" s="143">
        <f>IF(N230="zákl. přenesená",J230,0)</f>
        <v>0</v>
      </c>
      <c r="BH230" s="143">
        <f>IF(N230="sníž. přenesená",J230,0)</f>
        <v>0</v>
      </c>
      <c r="BI230" s="143">
        <f>IF(N230="nulová",J230,0)</f>
        <v>0</v>
      </c>
      <c r="BJ230" s="16" t="s">
        <v>84</v>
      </c>
      <c r="BK230" s="143">
        <f>ROUND(I230*H230,2)</f>
        <v>0</v>
      </c>
      <c r="BL230" s="16" t="s">
        <v>137</v>
      </c>
      <c r="BM230" s="142" t="s">
        <v>653</v>
      </c>
    </row>
    <row r="231" spans="2:65" s="11" customFormat="1" ht="22.9" customHeight="1">
      <c r="B231" s="119"/>
      <c r="D231" s="120" t="s">
        <v>75</v>
      </c>
      <c r="E231" s="129" t="s">
        <v>359</v>
      </c>
      <c r="F231" s="129" t="s">
        <v>360</v>
      </c>
      <c r="I231" s="122"/>
      <c r="J231" s="130">
        <f>BK231</f>
        <v>0</v>
      </c>
      <c r="L231" s="119"/>
      <c r="M231" s="124"/>
      <c r="P231" s="125">
        <f>SUM(P232:P238)</f>
        <v>0</v>
      </c>
      <c r="R231" s="125">
        <f>SUM(R232:R238)</f>
        <v>0</v>
      </c>
      <c r="T231" s="126">
        <f>SUM(T232:T238)</f>
        <v>0</v>
      </c>
      <c r="AR231" s="120" t="s">
        <v>84</v>
      </c>
      <c r="AT231" s="127" t="s">
        <v>75</v>
      </c>
      <c r="AU231" s="127" t="s">
        <v>84</v>
      </c>
      <c r="AY231" s="120" t="s">
        <v>130</v>
      </c>
      <c r="BK231" s="128">
        <f>SUM(BK232:BK238)</f>
        <v>0</v>
      </c>
    </row>
    <row r="232" spans="2:65" s="1" customFormat="1" ht="24.2" customHeight="1">
      <c r="B232" s="31"/>
      <c r="C232" s="131" t="s">
        <v>347</v>
      </c>
      <c r="D232" s="131" t="s">
        <v>132</v>
      </c>
      <c r="E232" s="132" t="s">
        <v>362</v>
      </c>
      <c r="F232" s="133" t="s">
        <v>363</v>
      </c>
      <c r="G232" s="134" t="s">
        <v>192</v>
      </c>
      <c r="H232" s="135">
        <v>41.02</v>
      </c>
      <c r="I232" s="136"/>
      <c r="J232" s="137">
        <f>ROUND(I232*H232,2)</f>
        <v>0</v>
      </c>
      <c r="K232" s="133" t="s">
        <v>136</v>
      </c>
      <c r="L232" s="31"/>
      <c r="M232" s="138" t="s">
        <v>1</v>
      </c>
      <c r="N232" s="139" t="s">
        <v>41</v>
      </c>
      <c r="P232" s="140">
        <f>O232*H232</f>
        <v>0</v>
      </c>
      <c r="Q232" s="140">
        <v>0</v>
      </c>
      <c r="R232" s="140">
        <f>Q232*H232</f>
        <v>0</v>
      </c>
      <c r="S232" s="140">
        <v>0</v>
      </c>
      <c r="T232" s="141">
        <f>S232*H232</f>
        <v>0</v>
      </c>
      <c r="AR232" s="142" t="s">
        <v>137</v>
      </c>
      <c r="AT232" s="142" t="s">
        <v>132</v>
      </c>
      <c r="AU232" s="142" t="s">
        <v>86</v>
      </c>
      <c r="AY232" s="16" t="s">
        <v>130</v>
      </c>
      <c r="BE232" s="143">
        <f>IF(N232="základní",J232,0)</f>
        <v>0</v>
      </c>
      <c r="BF232" s="143">
        <f>IF(N232="snížená",J232,0)</f>
        <v>0</v>
      </c>
      <c r="BG232" s="143">
        <f>IF(N232="zákl. přenesená",J232,0)</f>
        <v>0</v>
      </c>
      <c r="BH232" s="143">
        <f>IF(N232="sníž. přenesená",J232,0)</f>
        <v>0</v>
      </c>
      <c r="BI232" s="143">
        <f>IF(N232="nulová",J232,0)</f>
        <v>0</v>
      </c>
      <c r="BJ232" s="16" t="s">
        <v>84</v>
      </c>
      <c r="BK232" s="143">
        <f>ROUND(I232*H232,2)</f>
        <v>0</v>
      </c>
      <c r="BL232" s="16" t="s">
        <v>137</v>
      </c>
      <c r="BM232" s="142" t="s">
        <v>654</v>
      </c>
    </row>
    <row r="233" spans="2:65" s="1" customFormat="1" ht="21.75" customHeight="1">
      <c r="B233" s="31"/>
      <c r="C233" s="131" t="s">
        <v>351</v>
      </c>
      <c r="D233" s="131" t="s">
        <v>132</v>
      </c>
      <c r="E233" s="132" t="s">
        <v>366</v>
      </c>
      <c r="F233" s="133" t="s">
        <v>367</v>
      </c>
      <c r="G233" s="134" t="s">
        <v>192</v>
      </c>
      <c r="H233" s="135">
        <v>41.02</v>
      </c>
      <c r="I233" s="136"/>
      <c r="J233" s="137">
        <f>ROUND(I233*H233,2)</f>
        <v>0</v>
      </c>
      <c r="K233" s="133" t="s">
        <v>136</v>
      </c>
      <c r="L233" s="31"/>
      <c r="M233" s="138" t="s">
        <v>1</v>
      </c>
      <c r="N233" s="139" t="s">
        <v>41</v>
      </c>
      <c r="P233" s="140">
        <f>O233*H233</f>
        <v>0</v>
      </c>
      <c r="Q233" s="140">
        <v>0</v>
      </c>
      <c r="R233" s="140">
        <f>Q233*H233</f>
        <v>0</v>
      </c>
      <c r="S233" s="140">
        <v>0</v>
      </c>
      <c r="T233" s="141">
        <f>S233*H233</f>
        <v>0</v>
      </c>
      <c r="AR233" s="142" t="s">
        <v>137</v>
      </c>
      <c r="AT233" s="142" t="s">
        <v>132</v>
      </c>
      <c r="AU233" s="142" t="s">
        <v>86</v>
      </c>
      <c r="AY233" s="16" t="s">
        <v>130</v>
      </c>
      <c r="BE233" s="143">
        <f>IF(N233="základní",J233,0)</f>
        <v>0</v>
      </c>
      <c r="BF233" s="143">
        <f>IF(N233="snížená",J233,0)</f>
        <v>0</v>
      </c>
      <c r="BG233" s="143">
        <f>IF(N233="zákl. přenesená",J233,0)</f>
        <v>0</v>
      </c>
      <c r="BH233" s="143">
        <f>IF(N233="sníž. přenesená",J233,0)</f>
        <v>0</v>
      </c>
      <c r="BI233" s="143">
        <f>IF(N233="nulová",J233,0)</f>
        <v>0</v>
      </c>
      <c r="BJ233" s="16" t="s">
        <v>84</v>
      </c>
      <c r="BK233" s="143">
        <f>ROUND(I233*H233,2)</f>
        <v>0</v>
      </c>
      <c r="BL233" s="16" t="s">
        <v>137</v>
      </c>
      <c r="BM233" s="142" t="s">
        <v>655</v>
      </c>
    </row>
    <row r="234" spans="2:65" s="1" customFormat="1" ht="24.2" customHeight="1">
      <c r="B234" s="31"/>
      <c r="C234" s="131" t="s">
        <v>355</v>
      </c>
      <c r="D234" s="131" t="s">
        <v>132</v>
      </c>
      <c r="E234" s="132" t="s">
        <v>370</v>
      </c>
      <c r="F234" s="133" t="s">
        <v>371</v>
      </c>
      <c r="G234" s="134" t="s">
        <v>192</v>
      </c>
      <c r="H234" s="135">
        <v>574.28</v>
      </c>
      <c r="I234" s="136"/>
      <c r="J234" s="137">
        <f>ROUND(I234*H234,2)</f>
        <v>0</v>
      </c>
      <c r="K234" s="133" t="s">
        <v>1</v>
      </c>
      <c r="L234" s="31"/>
      <c r="M234" s="138" t="s">
        <v>1</v>
      </c>
      <c r="N234" s="139" t="s">
        <v>41</v>
      </c>
      <c r="P234" s="140">
        <f>O234*H234</f>
        <v>0</v>
      </c>
      <c r="Q234" s="140">
        <v>0</v>
      </c>
      <c r="R234" s="140">
        <f>Q234*H234</f>
        <v>0</v>
      </c>
      <c r="S234" s="140">
        <v>0</v>
      </c>
      <c r="T234" s="141">
        <f>S234*H234</f>
        <v>0</v>
      </c>
      <c r="AR234" s="142" t="s">
        <v>137</v>
      </c>
      <c r="AT234" s="142" t="s">
        <v>132</v>
      </c>
      <c r="AU234" s="142" t="s">
        <v>86</v>
      </c>
      <c r="AY234" s="16" t="s">
        <v>130</v>
      </c>
      <c r="BE234" s="143">
        <f>IF(N234="základní",J234,0)</f>
        <v>0</v>
      </c>
      <c r="BF234" s="143">
        <f>IF(N234="snížená",J234,0)</f>
        <v>0</v>
      </c>
      <c r="BG234" s="143">
        <f>IF(N234="zákl. přenesená",J234,0)</f>
        <v>0</v>
      </c>
      <c r="BH234" s="143">
        <f>IF(N234="sníž. přenesená",J234,0)</f>
        <v>0</v>
      </c>
      <c r="BI234" s="143">
        <f>IF(N234="nulová",J234,0)</f>
        <v>0</v>
      </c>
      <c r="BJ234" s="16" t="s">
        <v>84</v>
      </c>
      <c r="BK234" s="143">
        <f>ROUND(I234*H234,2)</f>
        <v>0</v>
      </c>
      <c r="BL234" s="16" t="s">
        <v>137</v>
      </c>
      <c r="BM234" s="142" t="s">
        <v>656</v>
      </c>
    </row>
    <row r="235" spans="2:65" s="13" customFormat="1" ht="11.25">
      <c r="B235" s="151"/>
      <c r="D235" s="145" t="s">
        <v>150</v>
      </c>
      <c r="E235" s="152" t="s">
        <v>1</v>
      </c>
      <c r="F235" s="153" t="s">
        <v>657</v>
      </c>
      <c r="H235" s="154">
        <v>574.28</v>
      </c>
      <c r="I235" s="155"/>
      <c r="L235" s="151"/>
      <c r="M235" s="156"/>
      <c r="T235" s="157"/>
      <c r="AT235" s="152" t="s">
        <v>150</v>
      </c>
      <c r="AU235" s="152" t="s">
        <v>86</v>
      </c>
      <c r="AV235" s="13" t="s">
        <v>86</v>
      </c>
      <c r="AW235" s="13" t="s">
        <v>32</v>
      </c>
      <c r="AX235" s="13" t="s">
        <v>76</v>
      </c>
      <c r="AY235" s="152" t="s">
        <v>130</v>
      </c>
    </row>
    <row r="236" spans="2:65" s="14" customFormat="1" ht="11.25">
      <c r="B236" s="158"/>
      <c r="D236" s="145" t="s">
        <v>150</v>
      </c>
      <c r="E236" s="159" t="s">
        <v>1</v>
      </c>
      <c r="F236" s="160" t="s">
        <v>155</v>
      </c>
      <c r="H236" s="161">
        <v>574.28</v>
      </c>
      <c r="I236" s="162"/>
      <c r="L236" s="158"/>
      <c r="M236" s="163"/>
      <c r="T236" s="164"/>
      <c r="AT236" s="159" t="s">
        <v>150</v>
      </c>
      <c r="AU236" s="159" t="s">
        <v>86</v>
      </c>
      <c r="AV236" s="14" t="s">
        <v>137</v>
      </c>
      <c r="AW236" s="14" t="s">
        <v>32</v>
      </c>
      <c r="AX236" s="14" t="s">
        <v>84</v>
      </c>
      <c r="AY236" s="159" t="s">
        <v>130</v>
      </c>
    </row>
    <row r="237" spans="2:65" s="1" customFormat="1" ht="37.9" customHeight="1">
      <c r="B237" s="31"/>
      <c r="C237" s="131" t="s">
        <v>361</v>
      </c>
      <c r="D237" s="131" t="s">
        <v>132</v>
      </c>
      <c r="E237" s="132" t="s">
        <v>375</v>
      </c>
      <c r="F237" s="133" t="s">
        <v>376</v>
      </c>
      <c r="G237" s="134" t="s">
        <v>192</v>
      </c>
      <c r="H237" s="135">
        <v>10.327</v>
      </c>
      <c r="I237" s="136"/>
      <c r="J237" s="137">
        <f>ROUND(I237*H237,2)</f>
        <v>0</v>
      </c>
      <c r="K237" s="133" t="s">
        <v>136</v>
      </c>
      <c r="L237" s="31"/>
      <c r="M237" s="138" t="s">
        <v>1</v>
      </c>
      <c r="N237" s="139" t="s">
        <v>41</v>
      </c>
      <c r="P237" s="140">
        <f>O237*H237</f>
        <v>0</v>
      </c>
      <c r="Q237" s="140">
        <v>0</v>
      </c>
      <c r="R237" s="140">
        <f>Q237*H237</f>
        <v>0</v>
      </c>
      <c r="S237" s="140">
        <v>0</v>
      </c>
      <c r="T237" s="141">
        <f>S237*H237</f>
        <v>0</v>
      </c>
      <c r="AR237" s="142" t="s">
        <v>137</v>
      </c>
      <c r="AT237" s="142" t="s">
        <v>132</v>
      </c>
      <c r="AU237" s="142" t="s">
        <v>86</v>
      </c>
      <c r="AY237" s="16" t="s">
        <v>130</v>
      </c>
      <c r="BE237" s="143">
        <f>IF(N237="základní",J237,0)</f>
        <v>0</v>
      </c>
      <c r="BF237" s="143">
        <f>IF(N237="snížená",J237,0)</f>
        <v>0</v>
      </c>
      <c r="BG237" s="143">
        <f>IF(N237="zákl. přenesená",J237,0)</f>
        <v>0</v>
      </c>
      <c r="BH237" s="143">
        <f>IF(N237="sníž. přenesená",J237,0)</f>
        <v>0</v>
      </c>
      <c r="BI237" s="143">
        <f>IF(N237="nulová",J237,0)</f>
        <v>0</v>
      </c>
      <c r="BJ237" s="16" t="s">
        <v>84</v>
      </c>
      <c r="BK237" s="143">
        <f>ROUND(I237*H237,2)</f>
        <v>0</v>
      </c>
      <c r="BL237" s="16" t="s">
        <v>137</v>
      </c>
      <c r="BM237" s="142" t="s">
        <v>658</v>
      </c>
    </row>
    <row r="238" spans="2:65" s="1" customFormat="1" ht="44.25" customHeight="1">
      <c r="B238" s="31"/>
      <c r="C238" s="131" t="s">
        <v>365</v>
      </c>
      <c r="D238" s="131" t="s">
        <v>132</v>
      </c>
      <c r="E238" s="132" t="s">
        <v>380</v>
      </c>
      <c r="F238" s="133" t="s">
        <v>381</v>
      </c>
      <c r="G238" s="134" t="s">
        <v>192</v>
      </c>
      <c r="H238" s="135">
        <v>30.693000000000001</v>
      </c>
      <c r="I238" s="136"/>
      <c r="J238" s="137">
        <f>ROUND(I238*H238,2)</f>
        <v>0</v>
      </c>
      <c r="K238" s="133" t="s">
        <v>136</v>
      </c>
      <c r="L238" s="31"/>
      <c r="M238" s="138" t="s">
        <v>1</v>
      </c>
      <c r="N238" s="139" t="s">
        <v>41</v>
      </c>
      <c r="P238" s="140">
        <f>O238*H238</f>
        <v>0</v>
      </c>
      <c r="Q238" s="140">
        <v>0</v>
      </c>
      <c r="R238" s="140">
        <f>Q238*H238</f>
        <v>0</v>
      </c>
      <c r="S238" s="140">
        <v>0</v>
      </c>
      <c r="T238" s="141">
        <f>S238*H238</f>
        <v>0</v>
      </c>
      <c r="AR238" s="142" t="s">
        <v>137</v>
      </c>
      <c r="AT238" s="142" t="s">
        <v>132</v>
      </c>
      <c r="AU238" s="142" t="s">
        <v>86</v>
      </c>
      <c r="AY238" s="16" t="s">
        <v>130</v>
      </c>
      <c r="BE238" s="143">
        <f>IF(N238="základní",J238,0)</f>
        <v>0</v>
      </c>
      <c r="BF238" s="143">
        <f>IF(N238="snížená",J238,0)</f>
        <v>0</v>
      </c>
      <c r="BG238" s="143">
        <f>IF(N238="zákl. přenesená",J238,0)</f>
        <v>0</v>
      </c>
      <c r="BH238" s="143">
        <f>IF(N238="sníž. přenesená",J238,0)</f>
        <v>0</v>
      </c>
      <c r="BI238" s="143">
        <f>IF(N238="nulová",J238,0)</f>
        <v>0</v>
      </c>
      <c r="BJ238" s="16" t="s">
        <v>84</v>
      </c>
      <c r="BK238" s="143">
        <f>ROUND(I238*H238,2)</f>
        <v>0</v>
      </c>
      <c r="BL238" s="16" t="s">
        <v>137</v>
      </c>
      <c r="BM238" s="142" t="s">
        <v>659</v>
      </c>
    </row>
    <row r="239" spans="2:65" s="11" customFormat="1" ht="22.9" customHeight="1">
      <c r="B239" s="119"/>
      <c r="D239" s="120" t="s">
        <v>75</v>
      </c>
      <c r="E239" s="129" t="s">
        <v>383</v>
      </c>
      <c r="F239" s="129" t="s">
        <v>384</v>
      </c>
      <c r="I239" s="122"/>
      <c r="J239" s="130">
        <f>BK239</f>
        <v>0</v>
      </c>
      <c r="L239" s="119"/>
      <c r="M239" s="124"/>
      <c r="P239" s="125">
        <f>P240</f>
        <v>0</v>
      </c>
      <c r="R239" s="125">
        <f>R240</f>
        <v>0</v>
      </c>
      <c r="T239" s="126">
        <f>T240</f>
        <v>0</v>
      </c>
      <c r="AR239" s="120" t="s">
        <v>84</v>
      </c>
      <c r="AT239" s="127" t="s">
        <v>75</v>
      </c>
      <c r="AU239" s="127" t="s">
        <v>84</v>
      </c>
      <c r="AY239" s="120" t="s">
        <v>130</v>
      </c>
      <c r="BK239" s="128">
        <f>BK240</f>
        <v>0</v>
      </c>
    </row>
    <row r="240" spans="2:65" s="1" customFormat="1" ht="24.2" customHeight="1">
      <c r="B240" s="31"/>
      <c r="C240" s="131" t="s">
        <v>369</v>
      </c>
      <c r="D240" s="131" t="s">
        <v>132</v>
      </c>
      <c r="E240" s="132" t="s">
        <v>386</v>
      </c>
      <c r="F240" s="133" t="s">
        <v>387</v>
      </c>
      <c r="G240" s="134" t="s">
        <v>192</v>
      </c>
      <c r="H240" s="135">
        <v>54.301000000000002</v>
      </c>
      <c r="I240" s="136"/>
      <c r="J240" s="137">
        <f>ROUND(I240*H240,2)</f>
        <v>0</v>
      </c>
      <c r="K240" s="133" t="s">
        <v>136</v>
      </c>
      <c r="L240" s="31"/>
      <c r="M240" s="138" t="s">
        <v>1</v>
      </c>
      <c r="N240" s="139" t="s">
        <v>41</v>
      </c>
      <c r="P240" s="140">
        <f>O240*H240</f>
        <v>0</v>
      </c>
      <c r="Q240" s="140">
        <v>0</v>
      </c>
      <c r="R240" s="140">
        <f>Q240*H240</f>
        <v>0</v>
      </c>
      <c r="S240" s="140">
        <v>0</v>
      </c>
      <c r="T240" s="141">
        <f>S240*H240</f>
        <v>0</v>
      </c>
      <c r="AR240" s="142" t="s">
        <v>137</v>
      </c>
      <c r="AT240" s="142" t="s">
        <v>132</v>
      </c>
      <c r="AU240" s="142" t="s">
        <v>86</v>
      </c>
      <c r="AY240" s="16" t="s">
        <v>130</v>
      </c>
      <c r="BE240" s="143">
        <f>IF(N240="základní",J240,0)</f>
        <v>0</v>
      </c>
      <c r="BF240" s="143">
        <f>IF(N240="snížená",J240,0)</f>
        <v>0</v>
      </c>
      <c r="BG240" s="143">
        <f>IF(N240="zákl. přenesená",J240,0)</f>
        <v>0</v>
      </c>
      <c r="BH240" s="143">
        <f>IF(N240="sníž. přenesená",J240,0)</f>
        <v>0</v>
      </c>
      <c r="BI240" s="143">
        <f>IF(N240="nulová",J240,0)</f>
        <v>0</v>
      </c>
      <c r="BJ240" s="16" t="s">
        <v>84</v>
      </c>
      <c r="BK240" s="143">
        <f>ROUND(I240*H240,2)</f>
        <v>0</v>
      </c>
      <c r="BL240" s="16" t="s">
        <v>137</v>
      </c>
      <c r="BM240" s="142" t="s">
        <v>660</v>
      </c>
    </row>
    <row r="241" spans="2:65" s="11" customFormat="1" ht="25.9" customHeight="1">
      <c r="B241" s="119"/>
      <c r="D241" s="120" t="s">
        <v>75</v>
      </c>
      <c r="E241" s="121" t="s">
        <v>389</v>
      </c>
      <c r="F241" s="121" t="s">
        <v>390</v>
      </c>
      <c r="I241" s="122"/>
      <c r="J241" s="123">
        <f>BK241</f>
        <v>0</v>
      </c>
      <c r="L241" s="119"/>
      <c r="M241" s="124"/>
      <c r="P241" s="125">
        <f>P242+P244</f>
        <v>0</v>
      </c>
      <c r="R241" s="125">
        <f>R242+R244</f>
        <v>0</v>
      </c>
      <c r="T241" s="126">
        <f>T242+T244</f>
        <v>0</v>
      </c>
      <c r="AR241" s="120" t="s">
        <v>156</v>
      </c>
      <c r="AT241" s="127" t="s">
        <v>75</v>
      </c>
      <c r="AU241" s="127" t="s">
        <v>76</v>
      </c>
      <c r="AY241" s="120" t="s">
        <v>130</v>
      </c>
      <c r="BK241" s="128">
        <f>BK242+BK244</f>
        <v>0</v>
      </c>
    </row>
    <row r="242" spans="2:65" s="11" customFormat="1" ht="22.9" customHeight="1">
      <c r="B242" s="119"/>
      <c r="D242" s="120" t="s">
        <v>75</v>
      </c>
      <c r="E242" s="129" t="s">
        <v>391</v>
      </c>
      <c r="F242" s="129" t="s">
        <v>392</v>
      </c>
      <c r="I242" s="122"/>
      <c r="J242" s="130">
        <f>BK242</f>
        <v>0</v>
      </c>
      <c r="L242" s="119"/>
      <c r="M242" s="124"/>
      <c r="P242" s="125">
        <f>P243</f>
        <v>0</v>
      </c>
      <c r="R242" s="125">
        <f>R243</f>
        <v>0</v>
      </c>
      <c r="T242" s="126">
        <f>T243</f>
        <v>0</v>
      </c>
      <c r="AR242" s="120" t="s">
        <v>156</v>
      </c>
      <c r="AT242" s="127" t="s">
        <v>75</v>
      </c>
      <c r="AU242" s="127" t="s">
        <v>84</v>
      </c>
      <c r="AY242" s="120" t="s">
        <v>130</v>
      </c>
      <c r="BK242" s="128">
        <f>BK243</f>
        <v>0</v>
      </c>
    </row>
    <row r="243" spans="2:65" s="1" customFormat="1" ht="16.5" customHeight="1">
      <c r="B243" s="31"/>
      <c r="C243" s="131" t="s">
        <v>374</v>
      </c>
      <c r="D243" s="131" t="s">
        <v>132</v>
      </c>
      <c r="E243" s="132" t="s">
        <v>399</v>
      </c>
      <c r="F243" s="133" t="s">
        <v>400</v>
      </c>
      <c r="G243" s="134" t="s">
        <v>395</v>
      </c>
      <c r="H243" s="135">
        <v>1</v>
      </c>
      <c r="I243" s="136"/>
      <c r="J243" s="137">
        <f>ROUND(I243*H243,2)</f>
        <v>0</v>
      </c>
      <c r="K243" s="133" t="s">
        <v>136</v>
      </c>
      <c r="L243" s="31"/>
      <c r="M243" s="138" t="s">
        <v>1</v>
      </c>
      <c r="N243" s="139" t="s">
        <v>41</v>
      </c>
      <c r="P243" s="140">
        <f>O243*H243</f>
        <v>0</v>
      </c>
      <c r="Q243" s="140">
        <v>0</v>
      </c>
      <c r="R243" s="140">
        <f>Q243*H243</f>
        <v>0</v>
      </c>
      <c r="S243" s="140">
        <v>0</v>
      </c>
      <c r="T243" s="141">
        <f>S243*H243</f>
        <v>0</v>
      </c>
      <c r="AR243" s="142" t="s">
        <v>396</v>
      </c>
      <c r="AT243" s="142" t="s">
        <v>132</v>
      </c>
      <c r="AU243" s="142" t="s">
        <v>86</v>
      </c>
      <c r="AY243" s="16" t="s">
        <v>130</v>
      </c>
      <c r="BE243" s="143">
        <f>IF(N243="základní",J243,0)</f>
        <v>0</v>
      </c>
      <c r="BF243" s="143">
        <f>IF(N243="snížená",J243,0)</f>
        <v>0</v>
      </c>
      <c r="BG243" s="143">
        <f>IF(N243="zákl. přenesená",J243,0)</f>
        <v>0</v>
      </c>
      <c r="BH243" s="143">
        <f>IF(N243="sníž. přenesená",J243,0)</f>
        <v>0</v>
      </c>
      <c r="BI243" s="143">
        <f>IF(N243="nulová",J243,0)</f>
        <v>0</v>
      </c>
      <c r="BJ243" s="16" t="s">
        <v>84</v>
      </c>
      <c r="BK243" s="143">
        <f>ROUND(I243*H243,2)</f>
        <v>0</v>
      </c>
      <c r="BL243" s="16" t="s">
        <v>396</v>
      </c>
      <c r="BM243" s="142" t="s">
        <v>661</v>
      </c>
    </row>
    <row r="244" spans="2:65" s="11" customFormat="1" ht="22.9" customHeight="1">
      <c r="B244" s="119"/>
      <c r="D244" s="120" t="s">
        <v>75</v>
      </c>
      <c r="E244" s="129" t="s">
        <v>402</v>
      </c>
      <c r="F244" s="129" t="s">
        <v>403</v>
      </c>
      <c r="I244" s="122"/>
      <c r="J244" s="130">
        <f>BK244</f>
        <v>0</v>
      </c>
      <c r="L244" s="119"/>
      <c r="M244" s="124"/>
      <c r="P244" s="125">
        <f>P245</f>
        <v>0</v>
      </c>
      <c r="R244" s="125">
        <f>R245</f>
        <v>0</v>
      </c>
      <c r="T244" s="126">
        <f>T245</f>
        <v>0</v>
      </c>
      <c r="AR244" s="120" t="s">
        <v>156</v>
      </c>
      <c r="AT244" s="127" t="s">
        <v>75</v>
      </c>
      <c r="AU244" s="127" t="s">
        <v>84</v>
      </c>
      <c r="AY244" s="120" t="s">
        <v>130</v>
      </c>
      <c r="BK244" s="128">
        <f>BK245</f>
        <v>0</v>
      </c>
    </row>
    <row r="245" spans="2:65" s="1" customFormat="1" ht="16.5" customHeight="1">
      <c r="B245" s="31"/>
      <c r="C245" s="131" t="s">
        <v>379</v>
      </c>
      <c r="D245" s="131" t="s">
        <v>132</v>
      </c>
      <c r="E245" s="132" t="s">
        <v>405</v>
      </c>
      <c r="F245" s="133" t="s">
        <v>403</v>
      </c>
      <c r="G245" s="134" t="s">
        <v>395</v>
      </c>
      <c r="H245" s="135">
        <v>1</v>
      </c>
      <c r="I245" s="136"/>
      <c r="J245" s="137">
        <f>ROUND(I245*H245,2)</f>
        <v>0</v>
      </c>
      <c r="K245" s="133" t="s">
        <v>136</v>
      </c>
      <c r="L245" s="31"/>
      <c r="M245" s="175" t="s">
        <v>1</v>
      </c>
      <c r="N245" s="176" t="s">
        <v>41</v>
      </c>
      <c r="O245" s="177"/>
      <c r="P245" s="178">
        <f>O245*H245</f>
        <v>0</v>
      </c>
      <c r="Q245" s="178">
        <v>0</v>
      </c>
      <c r="R245" s="178">
        <f>Q245*H245</f>
        <v>0</v>
      </c>
      <c r="S245" s="178">
        <v>0</v>
      </c>
      <c r="T245" s="179">
        <f>S245*H245</f>
        <v>0</v>
      </c>
      <c r="AR245" s="142" t="s">
        <v>396</v>
      </c>
      <c r="AT245" s="142" t="s">
        <v>132</v>
      </c>
      <c r="AU245" s="142" t="s">
        <v>86</v>
      </c>
      <c r="AY245" s="16" t="s">
        <v>130</v>
      </c>
      <c r="BE245" s="143">
        <f>IF(N245="základní",J245,0)</f>
        <v>0</v>
      </c>
      <c r="BF245" s="143">
        <f>IF(N245="snížená",J245,0)</f>
        <v>0</v>
      </c>
      <c r="BG245" s="143">
        <f>IF(N245="zákl. přenesená",J245,0)</f>
        <v>0</v>
      </c>
      <c r="BH245" s="143">
        <f>IF(N245="sníž. přenesená",J245,0)</f>
        <v>0</v>
      </c>
      <c r="BI245" s="143">
        <f>IF(N245="nulová",J245,0)</f>
        <v>0</v>
      </c>
      <c r="BJ245" s="16" t="s">
        <v>84</v>
      </c>
      <c r="BK245" s="143">
        <f>ROUND(I245*H245,2)</f>
        <v>0</v>
      </c>
      <c r="BL245" s="16" t="s">
        <v>396</v>
      </c>
      <c r="BM245" s="142" t="s">
        <v>662</v>
      </c>
    </row>
    <row r="246" spans="2:65" s="1" customFormat="1" ht="6.95" customHeight="1">
      <c r="B246" s="43"/>
      <c r="C246" s="44"/>
      <c r="D246" s="44"/>
      <c r="E246" s="44"/>
      <c r="F246" s="44"/>
      <c r="G246" s="44"/>
      <c r="H246" s="44"/>
      <c r="I246" s="44"/>
      <c r="J246" s="44"/>
      <c r="K246" s="44"/>
      <c r="L246" s="31"/>
    </row>
  </sheetData>
  <sheetProtection algorithmName="SHA-512" hashValue="XLgxjIpZmxSoRHEBbwIyjopw6dFMiDp8svIm7gc1obw1/PyGj/Kg/uJJzzdAfqTfEJA22HcZjBTOntjj+Pk0xA==" saltValue="tdwy6kGAjbNnxTzh0klSIcUP7i96yyHmhbb/rHbv7Mpb5JFMYSZBnYazbuJbOIEw+shAoz6/je6UGZVOirZ6ew==" spinCount="100000" sheet="1" objects="1" scenarios="1" formatColumns="0" formatRows="0" autoFilter="0"/>
  <autoFilter ref="C126:K245" xr:uid="{00000000-0009-0000-0000-000004000000}"/>
  <mergeCells count="9">
    <mergeCell ref="E87:H87"/>
    <mergeCell ref="E117:H117"/>
    <mergeCell ref="E119:H11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10</vt:i4>
      </vt:variant>
    </vt:vector>
  </HeadingPairs>
  <TitlesOfParts>
    <vt:vector size="15" baseType="lpstr">
      <vt:lpstr>Rekapitulace stavby</vt:lpstr>
      <vt:lpstr>01 - Trasa 1 - komunikace...</vt:lpstr>
      <vt:lpstr>02 - Trasa 2 - komunikace...</vt:lpstr>
      <vt:lpstr>03 - Trasa 3 - komunikace...</vt:lpstr>
      <vt:lpstr>04 - Trasa 4 - komunikace...</vt:lpstr>
      <vt:lpstr>'01 - Trasa 1 - komunikace...'!Názvy_tisku</vt:lpstr>
      <vt:lpstr>'02 - Trasa 2 - komunikace...'!Názvy_tisku</vt:lpstr>
      <vt:lpstr>'03 - Trasa 3 - komunikace...'!Názvy_tisku</vt:lpstr>
      <vt:lpstr>'04 - Trasa 4 - komunikace...'!Názvy_tisku</vt:lpstr>
      <vt:lpstr>'Rekapitulace stavby'!Názvy_tisku</vt:lpstr>
      <vt:lpstr>'01 - Trasa 1 - komunikace...'!Oblast_tisku</vt:lpstr>
      <vt:lpstr>'02 - Trasa 2 - komunikace...'!Oblast_tisku</vt:lpstr>
      <vt:lpstr>'03 - Trasa 3 - komunikace...'!Oblast_tisku</vt:lpstr>
      <vt:lpstr>'04 - Trasa 4 - komunikace...'!Oblast_tisku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Sychrová, Zdeňka (Bilfinger)</dc:creator>
  <cp:lastModifiedBy>Karel</cp:lastModifiedBy>
  <dcterms:created xsi:type="dcterms:W3CDTF">2024-04-29T16:02:35Z</dcterms:created>
  <dcterms:modified xsi:type="dcterms:W3CDTF">2024-05-02T07:11:42Z</dcterms:modified>
</cp:coreProperties>
</file>